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Напольные 9120 и 9155" sheetId="1" r:id="rId1"/>
    <sheet name="Стоечный 9125" sheetId="2" r:id="rId2"/>
  </sheets>
  <definedNames/>
  <calcPr fullCalcOnLoad="1"/>
</workbook>
</file>

<file path=xl/sharedStrings.xml><?xml version="1.0" encoding="utf-8"?>
<sst xmlns="http://schemas.openxmlformats.org/spreadsheetml/2006/main" count="118" uniqueCount="100">
  <si>
    <t>05147361-5591</t>
  </si>
  <si>
    <t>9120 700 ВА</t>
  </si>
  <si>
    <t>05147362-5591</t>
  </si>
  <si>
    <t>9120 1000 ВА</t>
  </si>
  <si>
    <t>05147363-5591</t>
  </si>
  <si>
    <t>9120 1500 ВА</t>
  </si>
  <si>
    <t>05147364-5591</t>
  </si>
  <si>
    <t>9120 2000 ВА</t>
  </si>
  <si>
    <t>05147365-5591</t>
  </si>
  <si>
    <t>9120 3000 ВА</t>
  </si>
  <si>
    <t>9120 5000 ВА</t>
  </si>
  <si>
    <t>9120 6000 ВА</t>
  </si>
  <si>
    <t>05147361-5591 + 05147366-5591</t>
  </si>
  <si>
    <t>05147362-5591 + 05147367-5591</t>
  </si>
  <si>
    <t>05147363-5591 + 05147368-5591</t>
  </si>
  <si>
    <t>05147364-5591 + 05147369-5591</t>
  </si>
  <si>
    <t xml:space="preserve">05147365-5591 + 05147369-5591 </t>
  </si>
  <si>
    <t>1026103 + 1026105</t>
  </si>
  <si>
    <t>1026104 + 1026105</t>
  </si>
  <si>
    <t>05147361-5591 + 2* 05147366-5591</t>
  </si>
  <si>
    <t>05147362-5591 + 2* 05147367-5591</t>
  </si>
  <si>
    <t>05147363-5591 + 2* 05147368-5591</t>
  </si>
  <si>
    <t>05147364-5591 + 2* 05147369-5591</t>
  </si>
  <si>
    <t xml:space="preserve">05147365-5591 + 2* 05147369-5591 </t>
  </si>
  <si>
    <t>1026103 + 2* 1026105</t>
  </si>
  <si>
    <t>1026104 + 2* 1026105</t>
  </si>
  <si>
    <t>05146011-6591</t>
  </si>
  <si>
    <t>05146006-6591</t>
  </si>
  <si>
    <t>9125 2000 ВА</t>
  </si>
  <si>
    <t>9125 3000 ВА</t>
  </si>
  <si>
    <t>9125 5000 ВА</t>
  </si>
  <si>
    <t>103003625-6591</t>
  </si>
  <si>
    <t>9125 6000 ВА</t>
  </si>
  <si>
    <t>Время, мин</t>
  </si>
  <si>
    <t>Модель</t>
  </si>
  <si>
    <t xml:space="preserve">Номер </t>
  </si>
  <si>
    <t>9125 1000 ВА</t>
  </si>
  <si>
    <t>9125 1500 ВА</t>
  </si>
  <si>
    <t xml:space="preserve">PW9155-8I-N-15-32x9Ah </t>
  </si>
  <si>
    <t xml:space="preserve">PW9155-8I-N-33-64x9Ah </t>
  </si>
  <si>
    <t xml:space="preserve">PW9155-10I-N-10-32x9Ah </t>
  </si>
  <si>
    <t xml:space="preserve">PW9155-10I-N-25-64x9Ah </t>
  </si>
  <si>
    <t xml:space="preserve">PW9155-12I-N-8-32x9Ah </t>
  </si>
  <si>
    <t xml:space="preserve">PW9155-12I-N-20-64x9Ah </t>
  </si>
  <si>
    <t xml:space="preserve">PW9155-15I-N-15-64x9Ah </t>
  </si>
  <si>
    <t>Пересчет нагрузки в Вт</t>
  </si>
  <si>
    <t>Нагрузка в ВА (Заполните)</t>
  </si>
  <si>
    <t>103002723-6591</t>
  </si>
  <si>
    <t>05146003-6591</t>
  </si>
  <si>
    <t>05146011-6591 + 05146502-6591</t>
  </si>
  <si>
    <t>05146006-6591 + 05146074-6591</t>
  </si>
  <si>
    <t>05146003-6591 + 05146074-6591</t>
  </si>
  <si>
    <t xml:space="preserve">103002723-6591 +103002837-6591 </t>
  </si>
  <si>
    <t>103003623-6591 + 103003387-6591</t>
  </si>
  <si>
    <t>103003625-6591 + 103003387-6591</t>
  </si>
  <si>
    <t>05146006-6591 + 2 * 05146074-6591</t>
  </si>
  <si>
    <t>05146003-6591 +2* 05146074-6591</t>
  </si>
  <si>
    <t xml:space="preserve">103002723-6591 +2* 103002837-6591 </t>
  </si>
  <si>
    <t>103003623-6591 + 2* 103003387-6591</t>
  </si>
  <si>
    <t>103003625-6591 + 2* 103003387-6591</t>
  </si>
  <si>
    <t>9125-1000VA + (1 шт) 9125 BAT 1000</t>
  </si>
  <si>
    <t>9125-1500VA + (1 шт) 9125 BAT 2000</t>
  </si>
  <si>
    <t>9125 2000ВА+ (1 шт) 9125 BAT 2000</t>
  </si>
  <si>
    <t>9125 3000ВА +  (1 шт) 9125 BAT 3000</t>
  </si>
  <si>
    <t xml:space="preserve">9125 5000ВА +  (1 шт) 9125 BAT 6000    </t>
  </si>
  <si>
    <t xml:space="preserve">9125 6000ВА + (1 шт) 9125 BAT 6000        </t>
  </si>
  <si>
    <t>9125-1500ВА + (2 шт) 9125 BAT 2000</t>
  </si>
  <si>
    <t>9125 2000ВА+ (2 шт) 9125 BAT 2000</t>
  </si>
  <si>
    <t>9125 3000ВА + (2 шт) 9125 BAT 3000</t>
  </si>
  <si>
    <t xml:space="preserve">9125 5000 ВА+(2 шт) 9125 BAT 6000 </t>
  </si>
  <si>
    <t xml:space="preserve">9125 6000VA +  (2 шт) 9125 BAT 6000      </t>
  </si>
  <si>
    <t>9120 700 ВА + (2 шт) 9120 BAT 700</t>
  </si>
  <si>
    <t>9120 1000 ВА + (2 шт) 9120 BAT 1000</t>
  </si>
  <si>
    <t>9120 1500 ВА + (2 шт) 9120 BAT 1500</t>
  </si>
  <si>
    <t>9120 2000 ВА + (2 шт) 9120 BAT 3000</t>
  </si>
  <si>
    <t>9120 3000 ВА + (2 шт) 9120 BAT 3000</t>
  </si>
  <si>
    <t>9120 5000 ВА + (2 шт) 9120 BAT 5000</t>
  </si>
  <si>
    <t>9120 6000 ВА + (2 шт) 9120 BAT 6000</t>
  </si>
  <si>
    <t>9120 700 ВА + (1 шт) 9120 BAT 700</t>
  </si>
  <si>
    <t>9120 1000 ВА + (1 шт) 9120 BAT 1000</t>
  </si>
  <si>
    <t>9120 1500 ВА + (1 шт) 9120 BAT 1500</t>
  </si>
  <si>
    <t>9120 2000 ВА + (1 шт) 9120 BAT 3000</t>
  </si>
  <si>
    <t>9120 3000 ВА + (1 шт) 9120 BAT 3000</t>
  </si>
  <si>
    <t>9120 5000 ВА + (1 шт) 9120 BAT 5000</t>
  </si>
  <si>
    <t>9120 6000 ВА + (1 шт) 9120 BAT 6000</t>
  </si>
  <si>
    <t>ИБП 9125 5/6 кВА (5U) + (1 шт) 9125 BAT 6000 (3U)</t>
  </si>
  <si>
    <t>Краткие данные по мощности оборудования:</t>
  </si>
  <si>
    <t>Рабочая Станция с ж/к (LCD) монитором потребляет 200 ВА/140 Вт,</t>
  </si>
  <si>
    <t>15’ CRT монитором 300 ВА/210 Вт,</t>
  </si>
  <si>
    <t>17’ CRT монитором 400 ВА/280 Вт,</t>
  </si>
  <si>
    <t>19-21’ CRT монитором 400-500 ВА/280-350 Вт</t>
  </si>
  <si>
    <t>Средний сервер потребляет 500-1000 ВА</t>
  </si>
  <si>
    <t>Телефонная станция на 50-200 номеров потребляет до 1 кВА</t>
  </si>
  <si>
    <t>Лазерный принтер потребляет до 500-700 ВА</t>
  </si>
  <si>
    <t>Как перевести ток (А) в мощность (полная мощность ВА или активная мощность Вт):</t>
  </si>
  <si>
    <t>Мощность нагрузки измеряется в ВА (полная мощность)</t>
  </si>
  <si>
    <t>Если Ваша однофазная нагрузка потребляет ток 10А, то ее полная мощность P= 10А * 220В = 2200 ВА</t>
  </si>
  <si>
    <t>Для компьютерной нагрузки Вт переводятся в ВА с коэфф 0,7 - т.е. 10 ВА = 7 Вт</t>
  </si>
  <si>
    <t>РАСЧЕТ ВРЕМЕНИ РЕЗЕРВИРОВАНИЯ ИБП POWERWARE</t>
  </si>
  <si>
    <t>103003623-6591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</si>
</sst>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_)"/>
    <numFmt numFmtId="170" formatCode="_-* #,##0.00\ &quot;mk&quot;_-;\-* #,##0.00\ &quot;mk&quot;_-;_-* &quot;-&quot;??\ &quot;mk&quot;_-;_-@_-"/>
    <numFmt numFmtId="171" formatCode="_-* #,##0\ &quot;mk&quot;_-;\-* #,##0\ &quot;mk&quot;_-;_-* &quot;-&quot;\ &quot;mk&quot;_-;_-@_-"/>
    <numFmt numFmtId="172" formatCode="_-* #,##0.00\ _m_k_-;\-* #,##0.00\ _m_k_-;_-* &quot;-&quot;??\ _m_k_-;_-@_-"/>
    <numFmt numFmtId="173" formatCode="_-* #,##0\ _m_k_-;\-* #,##0\ _m_k_-;_-* &quot;-&quot;\ _m_k_-;_-@_-"/>
  </numFmts>
  <fonts count="17">
    <font>
      <sz val="10"/>
      <name val="Arial Cyr"/>
      <family val="0"/>
    </font>
    <font>
      <sz val="10"/>
      <name val="Courier"/>
      <family val="0"/>
    </font>
    <font>
      <u val="single"/>
      <sz val="7.5"/>
      <color indexed="12"/>
      <name val="Courier"/>
      <family val="0"/>
    </font>
    <font>
      <sz val="10"/>
      <name val="Univers (W1)"/>
      <family val="2"/>
    </font>
    <font>
      <sz val="10"/>
      <name val="Arial"/>
      <family val="2"/>
    </font>
    <font>
      <b/>
      <sz val="10"/>
      <name val="Univers (W1)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7.5"/>
      <color indexed="36"/>
      <name val="Courie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8" fontId="1" fillId="0" borderId="0" xfId="0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/>
      <protection/>
    </xf>
    <xf numFmtId="168" fontId="4" fillId="2" borderId="0" xfId="0" applyNumberFormat="1" applyFont="1" applyFill="1" applyBorder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 horizontal="center"/>
      <protection/>
    </xf>
    <xf numFmtId="168" fontId="4" fillId="3" borderId="0" xfId="0" applyNumberFormat="1" applyFont="1" applyFill="1" applyBorder="1" applyAlignment="1" applyProtection="1">
      <alignment/>
      <protection/>
    </xf>
    <xf numFmtId="168" fontId="7" fillId="2" borderId="0" xfId="0" applyNumberFormat="1" applyFont="1" applyFill="1" applyBorder="1" applyAlignment="1" applyProtection="1">
      <alignment horizontal="left"/>
      <protection/>
    </xf>
    <xf numFmtId="168" fontId="7" fillId="2" borderId="0" xfId="0" applyNumberFormat="1" applyFont="1" applyFill="1" applyBorder="1" applyAlignment="1" applyProtection="1">
      <alignment/>
      <protection/>
    </xf>
    <xf numFmtId="168" fontId="4" fillId="3" borderId="0" xfId="0" applyNumberFormat="1" applyFont="1" applyFill="1" applyBorder="1" applyAlignment="1" applyProtection="1">
      <alignment horizontal="center"/>
      <protection/>
    </xf>
    <xf numFmtId="1" fontId="4" fillId="3" borderId="0" xfId="0" applyNumberFormat="1" applyFont="1" applyFill="1" applyBorder="1" applyAlignment="1" applyProtection="1">
      <alignment horizontal="center"/>
      <protection/>
    </xf>
    <xf numFmtId="168" fontId="7" fillId="3" borderId="0" xfId="0" applyNumberFormat="1" applyFont="1" applyFill="1" applyBorder="1" applyAlignment="1" applyProtection="1">
      <alignment/>
      <protection/>
    </xf>
    <xf numFmtId="168" fontId="8" fillId="3" borderId="0" xfId="0" applyNumberFormat="1" applyFont="1" applyFill="1" applyBorder="1" applyAlignment="1" applyProtection="1">
      <alignment horizontal="center"/>
      <protection/>
    </xf>
    <xf numFmtId="168" fontId="6" fillId="3" borderId="0" xfId="0" applyNumberFormat="1" applyFont="1" applyFill="1" applyBorder="1" applyAlignment="1" applyProtection="1">
      <alignment/>
      <protection/>
    </xf>
    <xf numFmtId="169" fontId="4" fillId="3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/>
      <protection/>
    </xf>
    <xf numFmtId="168" fontId="13" fillId="4" borderId="0" xfId="0" applyNumberFormat="1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168" fontId="13" fillId="3" borderId="0" xfId="0" applyNumberFormat="1" applyFont="1" applyFill="1" applyBorder="1" applyAlignment="1" applyProtection="1">
      <alignment/>
      <protection/>
    </xf>
    <xf numFmtId="168" fontId="1" fillId="3" borderId="0" xfId="0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168" fontId="3" fillId="3" borderId="0" xfId="0" applyNumberFormat="1" applyFont="1" applyFill="1" applyBorder="1" applyAlignment="1" applyProtection="1">
      <alignment/>
      <protection/>
    </xf>
    <xf numFmtId="168" fontId="7" fillId="2" borderId="0" xfId="0" applyNumberFormat="1" applyFont="1" applyFill="1" applyBorder="1" applyAlignment="1" applyProtection="1">
      <alignment/>
      <protection/>
    </xf>
    <xf numFmtId="168" fontId="7" fillId="2" borderId="0" xfId="0" applyNumberFormat="1" applyFont="1" applyFill="1" applyBorder="1" applyAlignment="1" applyProtection="1">
      <alignment horizontal="center"/>
      <protection/>
    </xf>
    <xf numFmtId="169" fontId="7" fillId="2" borderId="0" xfId="0" applyNumberFormat="1" applyFont="1" applyFill="1" applyBorder="1" applyAlignment="1" applyProtection="1">
      <alignment/>
      <protection/>
    </xf>
    <xf numFmtId="168" fontId="7" fillId="2" borderId="0" xfId="0" applyNumberFormat="1" applyFont="1" applyFill="1" applyBorder="1" applyAlignment="1" applyProtection="1">
      <alignment horizontal="left"/>
      <protection/>
    </xf>
    <xf numFmtId="1" fontId="14" fillId="3" borderId="1" xfId="0" applyNumberFormat="1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/>
      <protection/>
    </xf>
    <xf numFmtId="168" fontId="4" fillId="0" borderId="1" xfId="0" applyNumberFormat="1" applyFont="1" applyFill="1" applyBorder="1" applyAlignment="1" applyProtection="1">
      <alignment horizontal="center"/>
      <protection/>
    </xf>
    <xf numFmtId="169" fontId="4" fillId="0" borderId="1" xfId="0" applyNumberFormat="1" applyFont="1" applyFill="1" applyBorder="1" applyAlignment="1" applyProtection="1">
      <alignment/>
      <protection/>
    </xf>
    <xf numFmtId="169" fontId="7" fillId="0" borderId="1" xfId="0" applyNumberFormat="1" applyFont="1" applyFill="1" applyBorder="1" applyAlignment="1" applyProtection="1">
      <alignment/>
      <protection/>
    </xf>
    <xf numFmtId="168" fontId="4" fillId="3" borderId="1" xfId="0" applyNumberFormat="1" applyFont="1" applyFill="1" applyBorder="1" applyAlignment="1" applyProtection="1">
      <alignment/>
      <protection/>
    </xf>
    <xf numFmtId="168" fontId="9" fillId="3" borderId="1" xfId="0" applyNumberFormat="1" applyFont="1" applyFill="1" applyBorder="1" applyAlignment="1" applyProtection="1">
      <alignment horizontal="left"/>
      <protection/>
    </xf>
    <xf numFmtId="168" fontId="4" fillId="3" borderId="1" xfId="0" applyNumberFormat="1" applyFont="1" applyFill="1" applyBorder="1" applyAlignment="1" applyProtection="1">
      <alignment horizontal="center"/>
      <protection/>
    </xf>
    <xf numFmtId="169" fontId="4" fillId="3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8" fontId="13" fillId="0" borderId="1" xfId="0" applyNumberFormat="1" applyFont="1" applyFill="1" applyBorder="1" applyAlignment="1" applyProtection="1">
      <alignment/>
      <protection/>
    </xf>
    <xf numFmtId="168" fontId="13" fillId="4" borderId="1" xfId="0" applyNumberFormat="1" applyFont="1" applyFill="1" applyBorder="1" applyAlignment="1" applyProtection="1">
      <alignment horizontal="center"/>
      <protection/>
    </xf>
    <xf numFmtId="168" fontId="15" fillId="0" borderId="0" xfId="0" applyNumberFormat="1" applyFont="1" applyFill="1" applyBorder="1" applyAlignment="1" applyProtection="1">
      <alignment/>
      <protection/>
    </xf>
    <xf numFmtId="168" fontId="15" fillId="0" borderId="1" xfId="0" applyNumberFormat="1" applyFont="1" applyFill="1" applyBorder="1" applyAlignment="1" applyProtection="1">
      <alignment/>
      <protection/>
    </xf>
    <xf numFmtId="168" fontId="14" fillId="0" borderId="0" xfId="0" applyNumberFormat="1" applyFont="1" applyFill="1" applyBorder="1" applyAlignment="1" applyProtection="1">
      <alignment horizontal="center"/>
      <protection/>
    </xf>
    <xf numFmtId="168" fontId="16" fillId="0" borderId="1" xfId="0" applyNumberFormat="1" applyFont="1" applyFill="1" applyBorder="1" applyAlignment="1" applyProtection="1">
      <alignment/>
      <protection/>
    </xf>
    <xf numFmtId="168" fontId="16" fillId="0" borderId="1" xfId="0" applyNumberFormat="1" applyFont="1" applyFill="1" applyBorder="1" applyAlignment="1" applyProtection="1">
      <alignment horizontal="left"/>
      <protection/>
    </xf>
    <xf numFmtId="168" fontId="16" fillId="3" borderId="1" xfId="0" applyNumberFormat="1" applyFont="1" applyFill="1" applyBorder="1" applyAlignment="1" applyProtection="1">
      <alignment/>
      <protection/>
    </xf>
    <xf numFmtId="168" fontId="16" fillId="3" borderId="1" xfId="0" applyNumberFormat="1" applyFont="1" applyFill="1" applyBorder="1" applyAlignment="1" applyProtection="1">
      <alignment horizontal="left"/>
      <protection/>
    </xf>
    <xf numFmtId="1" fontId="14" fillId="2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10</xdr:row>
      <xdr:rowOff>104775</xdr:rowOff>
    </xdr:from>
    <xdr:to>
      <xdr:col>22</xdr:col>
      <xdr:colOff>409575</xdr:colOff>
      <xdr:row>19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82880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28</xdr:row>
      <xdr:rowOff>66675</xdr:rowOff>
    </xdr:from>
    <xdr:to>
      <xdr:col>22</xdr:col>
      <xdr:colOff>485775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562475"/>
          <a:ext cx="10001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361950</xdr:colOff>
      <xdr:row>11</xdr:row>
      <xdr:rowOff>104775</xdr:rowOff>
    </xdr:from>
    <xdr:to>
      <xdr:col>23</xdr:col>
      <xdr:colOff>476250</xdr:colOff>
      <xdr:row>20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81200"/>
          <a:ext cx="184785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4">
      <selection activeCell="B4" sqref="B4"/>
    </sheetView>
  </sheetViews>
  <sheetFormatPr defaultColWidth="9.00390625" defaultRowHeight="12.75"/>
  <cols>
    <col min="1" max="1" width="28.25390625" style="0" customWidth="1"/>
    <col min="2" max="2" width="38.75390625" style="0" customWidth="1"/>
    <col min="3" max="19" width="0" style="0" hidden="1" customWidth="1"/>
    <col min="20" max="20" width="11.25390625" style="0" customWidth="1"/>
    <col min="21" max="21" width="5.125" style="0" customWidth="1"/>
  </cols>
  <sheetData>
    <row r="1" spans="1:32" s="1" customFormat="1" ht="15.75">
      <c r="A1" s="23" t="s">
        <v>98</v>
      </c>
      <c r="D1" s="2"/>
      <c r="E1" s="2"/>
      <c r="F1" s="2"/>
      <c r="G1" s="3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30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2:32" s="6" customFormat="1" ht="12.75">
      <c r="B2" s="7"/>
      <c r="G2" s="8"/>
      <c r="H2" s="9"/>
      <c r="T2" s="10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24" customFormat="1" ht="15">
      <c r="A3" s="24" t="s">
        <v>46</v>
      </c>
      <c r="B3" s="25">
        <v>3000</v>
      </c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24" customFormat="1" ht="15">
      <c r="A4" s="49" t="s">
        <v>45</v>
      </c>
      <c r="B4" s="51">
        <f>B3*0.7</f>
        <v>2100</v>
      </c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2:32" s="6" customFormat="1" ht="12.75">
      <c r="B5" s="7"/>
      <c r="H5" s="11"/>
      <c r="T5" s="1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s="6" customFormat="1" ht="13.5" customHeight="1">
      <c r="A6" s="31" t="s">
        <v>35</v>
      </c>
      <c r="B6" s="32" t="s">
        <v>34</v>
      </c>
      <c r="C6" s="31"/>
      <c r="D6" s="31"/>
      <c r="E6" s="31"/>
      <c r="F6" s="31"/>
      <c r="G6" s="33"/>
      <c r="H6" s="33"/>
      <c r="I6" s="34"/>
      <c r="J6" s="31"/>
      <c r="K6" s="31"/>
      <c r="L6" s="31"/>
      <c r="M6" s="31"/>
      <c r="N6" s="31"/>
      <c r="O6" s="31"/>
      <c r="P6" s="31"/>
      <c r="Q6" s="31"/>
      <c r="R6" s="31"/>
      <c r="S6" s="31"/>
      <c r="T6" s="56" t="s">
        <v>33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s="6" customFormat="1" ht="12.75">
      <c r="A7" s="52" t="s">
        <v>0</v>
      </c>
      <c r="B7" s="36" t="s">
        <v>1</v>
      </c>
      <c r="C7" s="36">
        <v>9</v>
      </c>
      <c r="D7" s="36">
        <f aca="true" t="shared" si="0" ref="D7:D29">$B$3</f>
        <v>3000</v>
      </c>
      <c r="E7" s="36">
        <v>700</v>
      </c>
      <c r="F7" s="37">
        <f aca="true" t="shared" si="1" ref="F7:F29">0.7*D7</f>
        <v>2100</v>
      </c>
      <c r="G7" s="38">
        <f aca="true" t="shared" si="2" ref="G7:G29">F7/L7/M7/12</f>
        <v>97.46498599439776</v>
      </c>
      <c r="H7" s="39">
        <f aca="true" t="shared" si="3" ref="H7:H29">R7</f>
        <v>1.4431232109807013</v>
      </c>
      <c r="I7" s="36">
        <v>0.85</v>
      </c>
      <c r="J7" s="36">
        <v>490</v>
      </c>
      <c r="K7" s="36">
        <v>40</v>
      </c>
      <c r="L7" s="36">
        <v>2</v>
      </c>
      <c r="M7" s="36">
        <f aca="true" t="shared" si="4" ref="M7:M29">1/(K7*(1/F7-1/J7)+1/I7)</f>
        <v>0.8977582986061214</v>
      </c>
      <c r="N7" s="36">
        <f aca="true" t="shared" si="5" ref="N7:N29">17*G7/C7</f>
        <v>184.10052910052912</v>
      </c>
      <c r="O7" s="36">
        <f aca="true" t="shared" si="6" ref="O7:O29">11.77*LN(N7)</f>
        <v>61.38622269532126</v>
      </c>
      <c r="P7" s="36">
        <f aca="true" t="shared" si="7" ref="P7:P29">63-1.259*O7</f>
        <v>-14.285254373409458</v>
      </c>
      <c r="Q7" s="36">
        <f aca="true" t="shared" si="8" ref="Q7:Q29">P7/11.496</f>
        <v>-1.242628250992472</v>
      </c>
      <c r="R7" s="36">
        <f aca="true" t="shared" si="9" ref="R7:R29">5*EXP(Q7)</f>
        <v>1.4431232109807013</v>
      </c>
      <c r="S7" s="36">
        <f aca="true" t="shared" si="10" ref="S7:S29">IF(D7&lt;=E7,1,0)</f>
        <v>0</v>
      </c>
      <c r="T7" s="35" t="str">
        <f aca="true" t="shared" si="11" ref="T7:T29">IF(S7=1,H7,"-")</f>
        <v>-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s="6" customFormat="1" ht="12.75">
      <c r="A8" s="52" t="s">
        <v>2</v>
      </c>
      <c r="B8" s="36" t="s">
        <v>3</v>
      </c>
      <c r="C8" s="36">
        <v>9</v>
      </c>
      <c r="D8" s="36">
        <f t="shared" si="0"/>
        <v>3000</v>
      </c>
      <c r="E8" s="36">
        <v>1000</v>
      </c>
      <c r="F8" s="37">
        <f t="shared" si="1"/>
        <v>2100</v>
      </c>
      <c r="G8" s="38">
        <f t="shared" si="2"/>
        <v>66.12745098039215</v>
      </c>
      <c r="H8" s="39">
        <f t="shared" si="3"/>
        <v>2.379350553773783</v>
      </c>
      <c r="I8" s="36">
        <v>0.85</v>
      </c>
      <c r="J8" s="36">
        <v>700</v>
      </c>
      <c r="K8" s="36">
        <v>45</v>
      </c>
      <c r="L8" s="36">
        <v>3</v>
      </c>
      <c r="M8" s="36">
        <f t="shared" si="4"/>
        <v>0.8821349147516679</v>
      </c>
      <c r="N8" s="36">
        <f t="shared" si="5"/>
        <v>124.90740740740739</v>
      </c>
      <c r="O8" s="36">
        <f t="shared" si="6"/>
        <v>56.82053093885313</v>
      </c>
      <c r="P8" s="36">
        <f t="shared" si="7"/>
        <v>-8.53704845201608</v>
      </c>
      <c r="Q8" s="36">
        <f t="shared" si="8"/>
        <v>-0.7426103385539388</v>
      </c>
      <c r="R8" s="36">
        <f t="shared" si="9"/>
        <v>2.379350553773783</v>
      </c>
      <c r="S8" s="36">
        <f t="shared" si="10"/>
        <v>0</v>
      </c>
      <c r="T8" s="35" t="str">
        <f t="shared" si="11"/>
        <v>-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6" customFormat="1" ht="12.75">
      <c r="A9" s="52" t="s">
        <v>4</v>
      </c>
      <c r="B9" s="36" t="s">
        <v>5</v>
      </c>
      <c r="C9" s="36">
        <v>9</v>
      </c>
      <c r="D9" s="36">
        <f t="shared" si="0"/>
        <v>3000</v>
      </c>
      <c r="E9" s="36">
        <v>1500</v>
      </c>
      <c r="F9" s="37">
        <f t="shared" si="1"/>
        <v>2100</v>
      </c>
      <c r="G9" s="38">
        <f t="shared" si="2"/>
        <v>49.24568965517241</v>
      </c>
      <c r="H9" s="39">
        <f t="shared" si="3"/>
        <v>3.4791156584990084</v>
      </c>
      <c r="I9" s="36">
        <v>0.87</v>
      </c>
      <c r="J9" s="36">
        <v>1050</v>
      </c>
      <c r="K9" s="36">
        <v>50</v>
      </c>
      <c r="L9" s="36">
        <v>4</v>
      </c>
      <c r="M9" s="36">
        <f t="shared" si="4"/>
        <v>0.888402625820569</v>
      </c>
      <c r="N9" s="36">
        <f t="shared" si="5"/>
        <v>93.01963601532567</v>
      </c>
      <c r="O9" s="36">
        <f t="shared" si="6"/>
        <v>53.351180889305404</v>
      </c>
      <c r="P9" s="36">
        <f t="shared" si="7"/>
        <v>-4.169136739635505</v>
      </c>
      <c r="Q9" s="36">
        <f t="shared" si="8"/>
        <v>-0.3626597720629353</v>
      </c>
      <c r="R9" s="36">
        <f t="shared" si="9"/>
        <v>3.4791156584990084</v>
      </c>
      <c r="S9" s="36">
        <f t="shared" si="10"/>
        <v>0</v>
      </c>
      <c r="T9" s="35" t="str">
        <f t="shared" si="11"/>
        <v>-</v>
      </c>
      <c r="U9" s="14"/>
      <c r="V9" s="14"/>
      <c r="W9" s="19"/>
      <c r="X9" s="14"/>
      <c r="Y9" s="14"/>
      <c r="Z9" s="14"/>
      <c r="AA9" s="14"/>
      <c r="AB9" s="14"/>
      <c r="AC9" s="14"/>
      <c r="AD9" s="14"/>
      <c r="AE9" s="14"/>
      <c r="AF9" s="14"/>
    </row>
    <row r="10" spans="1:32" s="6" customFormat="1" ht="12.75">
      <c r="A10" s="52" t="s">
        <v>6</v>
      </c>
      <c r="B10" s="36" t="s">
        <v>7</v>
      </c>
      <c r="C10" s="36">
        <v>9</v>
      </c>
      <c r="D10" s="36">
        <f t="shared" si="0"/>
        <v>3000</v>
      </c>
      <c r="E10" s="36">
        <v>2000</v>
      </c>
      <c r="F10" s="37">
        <f t="shared" si="1"/>
        <v>2100</v>
      </c>
      <c r="G10" s="38">
        <f t="shared" si="2"/>
        <v>24.441287878787886</v>
      </c>
      <c r="H10" s="39">
        <f t="shared" si="3"/>
        <v>8.58305381996584</v>
      </c>
      <c r="I10" s="36">
        <v>0.88</v>
      </c>
      <c r="J10" s="36">
        <v>1400</v>
      </c>
      <c r="K10" s="36">
        <v>80</v>
      </c>
      <c r="L10" s="36">
        <v>8</v>
      </c>
      <c r="M10" s="36">
        <f t="shared" si="4"/>
        <v>0.8950019372336302</v>
      </c>
      <c r="N10" s="36">
        <f t="shared" si="5"/>
        <v>46.166877104377114</v>
      </c>
      <c r="O10" s="36">
        <f t="shared" si="6"/>
        <v>45.105730745109106</v>
      </c>
      <c r="P10" s="36">
        <f t="shared" si="7"/>
        <v>6.211884991907638</v>
      </c>
      <c r="Q10" s="36">
        <f t="shared" si="8"/>
        <v>0.5403518608131209</v>
      </c>
      <c r="R10" s="36">
        <f t="shared" si="9"/>
        <v>8.58305381996584</v>
      </c>
      <c r="S10" s="36">
        <f t="shared" si="10"/>
        <v>0</v>
      </c>
      <c r="T10" s="35" t="str">
        <f t="shared" si="11"/>
        <v>-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6" customFormat="1" ht="12.75">
      <c r="A11" s="52" t="s">
        <v>8</v>
      </c>
      <c r="B11" s="36" t="s">
        <v>9</v>
      </c>
      <c r="C11" s="36">
        <v>9</v>
      </c>
      <c r="D11" s="36">
        <f t="shared" si="0"/>
        <v>3000</v>
      </c>
      <c r="E11" s="36">
        <v>3000</v>
      </c>
      <c r="F11" s="37">
        <f t="shared" si="1"/>
        <v>2100</v>
      </c>
      <c r="G11" s="38">
        <f t="shared" si="2"/>
        <v>24.857954545454547</v>
      </c>
      <c r="H11" s="39">
        <f t="shared" si="3"/>
        <v>8.398057445523229</v>
      </c>
      <c r="I11" s="36">
        <v>0.88</v>
      </c>
      <c r="J11" s="36">
        <v>2100</v>
      </c>
      <c r="K11" s="36">
        <v>80</v>
      </c>
      <c r="L11" s="36">
        <v>8</v>
      </c>
      <c r="M11" s="36">
        <f t="shared" si="4"/>
        <v>0.8799999999999999</v>
      </c>
      <c r="N11" s="36">
        <f t="shared" si="5"/>
        <v>46.953914141414145</v>
      </c>
      <c r="O11" s="36">
        <f t="shared" si="6"/>
        <v>45.3046905344738</v>
      </c>
      <c r="P11" s="36">
        <f t="shared" si="7"/>
        <v>5.96139461709749</v>
      </c>
      <c r="Q11" s="36">
        <f t="shared" si="8"/>
        <v>0.5185625101859334</v>
      </c>
      <c r="R11" s="36">
        <f t="shared" si="9"/>
        <v>8.398057445523229</v>
      </c>
      <c r="S11" s="36">
        <f t="shared" si="10"/>
        <v>1</v>
      </c>
      <c r="T11" s="35">
        <f t="shared" si="11"/>
        <v>8.398057445523229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6" customFormat="1" ht="12.75">
      <c r="A12" s="53">
        <v>1026103</v>
      </c>
      <c r="B12" s="36" t="s">
        <v>10</v>
      </c>
      <c r="C12" s="36">
        <v>7</v>
      </c>
      <c r="D12" s="36">
        <f t="shared" si="0"/>
        <v>3000</v>
      </c>
      <c r="E12" s="36">
        <v>5000</v>
      </c>
      <c r="F12" s="37">
        <f t="shared" si="1"/>
        <v>2100</v>
      </c>
      <c r="G12" s="38">
        <f t="shared" si="2"/>
        <v>10.076515151515153</v>
      </c>
      <c r="H12" s="39">
        <f t="shared" si="3"/>
        <v>19.45277516651632</v>
      </c>
      <c r="I12" s="36">
        <v>0.88</v>
      </c>
      <c r="J12" s="36">
        <v>3500</v>
      </c>
      <c r="K12" s="36">
        <v>80</v>
      </c>
      <c r="L12" s="36">
        <v>20</v>
      </c>
      <c r="M12" s="36">
        <f t="shared" si="4"/>
        <v>0.868355762724607</v>
      </c>
      <c r="N12" s="36">
        <f t="shared" si="5"/>
        <v>24.4715367965368</v>
      </c>
      <c r="O12" s="36">
        <f t="shared" si="6"/>
        <v>37.63470068916742</v>
      </c>
      <c r="P12" s="36">
        <f t="shared" si="7"/>
        <v>15.617911832338223</v>
      </c>
      <c r="Q12" s="36">
        <f t="shared" si="8"/>
        <v>1.358551829535336</v>
      </c>
      <c r="R12" s="36">
        <f t="shared" si="9"/>
        <v>19.45277516651632</v>
      </c>
      <c r="S12" s="36">
        <f t="shared" si="10"/>
        <v>1</v>
      </c>
      <c r="T12" s="35">
        <f t="shared" si="11"/>
        <v>19.45277516651632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6" customFormat="1" ht="12.75">
      <c r="A13" s="53">
        <v>1026104</v>
      </c>
      <c r="B13" s="36" t="s">
        <v>11</v>
      </c>
      <c r="C13" s="36">
        <v>7</v>
      </c>
      <c r="D13" s="36">
        <f t="shared" si="0"/>
        <v>3000</v>
      </c>
      <c r="E13" s="36">
        <v>6000</v>
      </c>
      <c r="F13" s="37">
        <f t="shared" si="1"/>
        <v>2100</v>
      </c>
      <c r="G13" s="38">
        <f t="shared" si="2"/>
        <v>10.109848484848484</v>
      </c>
      <c r="H13" s="39">
        <f t="shared" si="3"/>
        <v>19.370140177341163</v>
      </c>
      <c r="I13" s="36">
        <v>0.88</v>
      </c>
      <c r="J13" s="36">
        <v>4200</v>
      </c>
      <c r="K13" s="36">
        <v>80</v>
      </c>
      <c r="L13" s="36">
        <v>20</v>
      </c>
      <c r="M13" s="36">
        <f t="shared" si="4"/>
        <v>0.8654926938928438</v>
      </c>
      <c r="N13" s="36">
        <f t="shared" si="5"/>
        <v>24.55248917748918</v>
      </c>
      <c r="O13" s="36">
        <f t="shared" si="6"/>
        <v>37.673571849619734</v>
      </c>
      <c r="P13" s="36">
        <f t="shared" si="7"/>
        <v>15.56897304132876</v>
      </c>
      <c r="Q13" s="36">
        <f t="shared" si="8"/>
        <v>1.3542948017857306</v>
      </c>
      <c r="R13" s="36">
        <f t="shared" si="9"/>
        <v>19.370140177341163</v>
      </c>
      <c r="S13" s="36">
        <f t="shared" si="10"/>
        <v>1</v>
      </c>
      <c r="T13" s="35">
        <f t="shared" si="11"/>
        <v>19.370140177341163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6" customFormat="1" ht="6.75" customHeight="1">
      <c r="A14" s="53"/>
      <c r="B14" s="36"/>
      <c r="C14" s="36"/>
      <c r="D14" s="36"/>
      <c r="E14" s="36"/>
      <c r="F14" s="37"/>
      <c r="G14" s="38"/>
      <c r="H14" s="3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5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6" customFormat="1" ht="12.75">
      <c r="A15" s="52" t="s">
        <v>12</v>
      </c>
      <c r="B15" s="36" t="s">
        <v>78</v>
      </c>
      <c r="C15" s="36">
        <v>27</v>
      </c>
      <c r="D15" s="36">
        <f t="shared" si="0"/>
        <v>3000</v>
      </c>
      <c r="E15" s="36">
        <v>700</v>
      </c>
      <c r="F15" s="37">
        <f t="shared" si="1"/>
        <v>2100</v>
      </c>
      <c r="G15" s="38">
        <f t="shared" si="2"/>
        <v>96.78046218487395</v>
      </c>
      <c r="H15" s="39">
        <f t="shared" si="3"/>
        <v>6.001528100766392</v>
      </c>
      <c r="I15" s="36">
        <v>0.85</v>
      </c>
      <c r="J15" s="36">
        <v>490</v>
      </c>
      <c r="K15" s="36">
        <v>45</v>
      </c>
      <c r="L15" s="36">
        <v>2</v>
      </c>
      <c r="M15" s="36">
        <f t="shared" si="4"/>
        <v>0.9041081022412764</v>
      </c>
      <c r="N15" s="36">
        <f t="shared" si="5"/>
        <v>60.93584656084657</v>
      </c>
      <c r="O15" s="36">
        <f t="shared" si="6"/>
        <v>48.37260040889702</v>
      </c>
      <c r="P15" s="36">
        <f t="shared" si="7"/>
        <v>2.0988960851986533</v>
      </c>
      <c r="Q15" s="36">
        <f t="shared" si="8"/>
        <v>0.18257620782869288</v>
      </c>
      <c r="R15" s="36">
        <f t="shared" si="9"/>
        <v>6.001528100766392</v>
      </c>
      <c r="S15" s="36">
        <f t="shared" si="10"/>
        <v>0</v>
      </c>
      <c r="T15" s="35" t="str">
        <f t="shared" si="11"/>
        <v>-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6" customFormat="1" ht="13.5">
      <c r="A16" s="52" t="s">
        <v>13</v>
      </c>
      <c r="B16" s="36" t="s">
        <v>79</v>
      </c>
      <c r="C16" s="36">
        <v>27</v>
      </c>
      <c r="D16" s="36">
        <f t="shared" si="0"/>
        <v>3000</v>
      </c>
      <c r="E16" s="36">
        <v>1000</v>
      </c>
      <c r="F16" s="37">
        <f t="shared" si="1"/>
        <v>2100</v>
      </c>
      <c r="G16" s="38">
        <f t="shared" si="2"/>
        <v>65.84967320261437</v>
      </c>
      <c r="H16" s="39">
        <f t="shared" si="3"/>
        <v>9.858885172554375</v>
      </c>
      <c r="I16" s="36">
        <v>0.85</v>
      </c>
      <c r="J16" s="36">
        <v>700</v>
      </c>
      <c r="K16" s="36">
        <v>50</v>
      </c>
      <c r="L16" s="36">
        <v>3</v>
      </c>
      <c r="M16" s="36">
        <f t="shared" si="4"/>
        <v>0.8858560794044665</v>
      </c>
      <c r="N16" s="36">
        <f t="shared" si="5"/>
        <v>41.46090534979424</v>
      </c>
      <c r="O16" s="36">
        <f t="shared" si="6"/>
        <v>43.840318604692925</v>
      </c>
      <c r="P16" s="36">
        <f t="shared" si="7"/>
        <v>7.8050388766916114</v>
      </c>
      <c r="Q16" s="36">
        <f t="shared" si="8"/>
        <v>0.6789351841241833</v>
      </c>
      <c r="R16" s="36">
        <f t="shared" si="9"/>
        <v>9.858885172554375</v>
      </c>
      <c r="S16" s="36">
        <f t="shared" si="10"/>
        <v>0</v>
      </c>
      <c r="T16" s="35" t="str">
        <f t="shared" si="11"/>
        <v>-</v>
      </c>
      <c r="U16" s="14"/>
      <c r="V16" s="14"/>
      <c r="W16" s="14"/>
      <c r="X16" s="28"/>
      <c r="Y16" s="14"/>
      <c r="Z16" s="14"/>
      <c r="AA16" s="14"/>
      <c r="AB16" s="14"/>
      <c r="AC16" s="14"/>
      <c r="AD16" s="14"/>
      <c r="AE16" s="14"/>
      <c r="AF16" s="14"/>
    </row>
    <row r="17" spans="1:32" s="6" customFormat="1" ht="12.75">
      <c r="A17" s="52" t="s">
        <v>14</v>
      </c>
      <c r="B17" s="36" t="s">
        <v>80</v>
      </c>
      <c r="C17" s="36">
        <v>27</v>
      </c>
      <c r="D17" s="36">
        <f t="shared" si="0"/>
        <v>3000</v>
      </c>
      <c r="E17" s="36">
        <v>1500</v>
      </c>
      <c r="F17" s="37">
        <f t="shared" si="1"/>
        <v>2100</v>
      </c>
      <c r="G17" s="38">
        <f t="shared" si="2"/>
        <v>49.24568965517241</v>
      </c>
      <c r="H17" s="39">
        <f t="shared" si="3"/>
        <v>14.337774086539534</v>
      </c>
      <c r="I17" s="36">
        <v>0.87</v>
      </c>
      <c r="J17" s="36">
        <v>1050</v>
      </c>
      <c r="K17" s="36">
        <v>50</v>
      </c>
      <c r="L17" s="36">
        <v>4</v>
      </c>
      <c r="M17" s="36">
        <f t="shared" si="4"/>
        <v>0.888402625820569</v>
      </c>
      <c r="N17" s="36">
        <f t="shared" si="5"/>
        <v>31.006545338441892</v>
      </c>
      <c r="O17" s="36">
        <f t="shared" si="6"/>
        <v>40.42051425168175</v>
      </c>
      <c r="P17" s="36">
        <f t="shared" si="7"/>
        <v>12.110572557132677</v>
      </c>
      <c r="Q17" s="36">
        <f t="shared" si="8"/>
        <v>1.05345968659818</v>
      </c>
      <c r="R17" s="36">
        <f t="shared" si="9"/>
        <v>14.337774086539534</v>
      </c>
      <c r="S17" s="36">
        <f t="shared" si="10"/>
        <v>0</v>
      </c>
      <c r="T17" s="35" t="str">
        <f t="shared" si="11"/>
        <v>-</v>
      </c>
      <c r="U17" s="14"/>
      <c r="V17" s="14"/>
      <c r="W17" s="14"/>
      <c r="X17" s="21"/>
      <c r="Y17" s="14"/>
      <c r="Z17" s="14"/>
      <c r="AA17" s="14"/>
      <c r="AB17" s="14"/>
      <c r="AC17" s="14"/>
      <c r="AD17" s="14"/>
      <c r="AE17" s="14"/>
      <c r="AF17" s="14"/>
    </row>
    <row r="18" spans="1:32" s="6" customFormat="1" ht="12.75">
      <c r="A18" s="52" t="s">
        <v>15</v>
      </c>
      <c r="B18" s="36" t="s">
        <v>81</v>
      </c>
      <c r="C18" s="36">
        <v>27</v>
      </c>
      <c r="D18" s="36">
        <f t="shared" si="0"/>
        <v>3000</v>
      </c>
      <c r="E18" s="36">
        <v>2000</v>
      </c>
      <c r="F18" s="37">
        <f t="shared" si="1"/>
        <v>2100</v>
      </c>
      <c r="G18" s="38">
        <f t="shared" si="2"/>
        <v>24.441287878787886</v>
      </c>
      <c r="H18" s="39">
        <f t="shared" si="3"/>
        <v>35.37159977497635</v>
      </c>
      <c r="I18" s="36">
        <v>0.88</v>
      </c>
      <c r="J18" s="36">
        <v>1400</v>
      </c>
      <c r="K18" s="36">
        <v>80</v>
      </c>
      <c r="L18" s="36">
        <v>8</v>
      </c>
      <c r="M18" s="36">
        <f t="shared" si="4"/>
        <v>0.8950019372336302</v>
      </c>
      <c r="N18" s="36">
        <f t="shared" si="5"/>
        <v>15.388959034792371</v>
      </c>
      <c r="O18" s="36">
        <f t="shared" si="6"/>
        <v>32.17506410748546</v>
      </c>
      <c r="P18" s="36">
        <f t="shared" si="7"/>
        <v>22.491594288675806</v>
      </c>
      <c r="Q18" s="36">
        <f t="shared" si="8"/>
        <v>1.956471319474235</v>
      </c>
      <c r="R18" s="36">
        <f t="shared" si="9"/>
        <v>35.37159977497635</v>
      </c>
      <c r="S18" s="36">
        <f t="shared" si="10"/>
        <v>0</v>
      </c>
      <c r="T18" s="35" t="str">
        <f t="shared" si="11"/>
        <v>-</v>
      </c>
      <c r="U18" s="14"/>
      <c r="V18" s="14"/>
      <c r="W18" s="14"/>
      <c r="X18" s="21"/>
      <c r="Y18" s="14"/>
      <c r="Z18" s="14"/>
      <c r="AA18" s="14"/>
      <c r="AB18" s="14"/>
      <c r="AC18" s="14"/>
      <c r="AD18" s="14"/>
      <c r="AE18" s="14"/>
      <c r="AF18" s="14"/>
    </row>
    <row r="19" spans="1:32" s="6" customFormat="1" ht="12.75">
      <c r="A19" s="52" t="s">
        <v>16</v>
      </c>
      <c r="B19" s="36" t="s">
        <v>82</v>
      </c>
      <c r="C19" s="36">
        <v>27</v>
      </c>
      <c r="D19" s="36">
        <f t="shared" si="0"/>
        <v>3000</v>
      </c>
      <c r="E19" s="36">
        <v>3000</v>
      </c>
      <c r="F19" s="37">
        <f t="shared" si="1"/>
        <v>2100</v>
      </c>
      <c r="G19" s="38">
        <f t="shared" si="2"/>
        <v>24.857954545454547</v>
      </c>
      <c r="H19" s="39">
        <f t="shared" si="3"/>
        <v>34.60921171894625</v>
      </c>
      <c r="I19" s="36">
        <v>0.88</v>
      </c>
      <c r="J19" s="36">
        <v>2100</v>
      </c>
      <c r="K19" s="36">
        <v>80</v>
      </c>
      <c r="L19" s="36">
        <v>8</v>
      </c>
      <c r="M19" s="36">
        <f t="shared" si="4"/>
        <v>0.8799999999999999</v>
      </c>
      <c r="N19" s="36">
        <f t="shared" si="5"/>
        <v>15.651304713804715</v>
      </c>
      <c r="O19" s="36">
        <f t="shared" si="6"/>
        <v>32.37402389685015</v>
      </c>
      <c r="P19" s="36">
        <f t="shared" si="7"/>
        <v>22.241103913865665</v>
      </c>
      <c r="Q19" s="36">
        <f t="shared" si="8"/>
        <v>1.934681968847048</v>
      </c>
      <c r="R19" s="36">
        <f t="shared" si="9"/>
        <v>34.60921171894625</v>
      </c>
      <c r="S19" s="36">
        <f t="shared" si="10"/>
        <v>1</v>
      </c>
      <c r="T19" s="35">
        <f t="shared" si="11"/>
        <v>34.60921171894625</v>
      </c>
      <c r="U19" s="14"/>
      <c r="V19" s="14"/>
      <c r="W19" s="14"/>
      <c r="X19" s="21"/>
      <c r="Y19" s="14"/>
      <c r="Z19" s="14"/>
      <c r="AA19" s="14"/>
      <c r="AB19" s="14"/>
      <c r="AC19" s="14"/>
      <c r="AD19" s="14"/>
      <c r="AE19" s="14"/>
      <c r="AF19" s="14"/>
    </row>
    <row r="20" spans="1:32" s="6" customFormat="1" ht="12.75">
      <c r="A20" s="52" t="s">
        <v>17</v>
      </c>
      <c r="B20" s="36" t="s">
        <v>83</v>
      </c>
      <c r="C20" s="36">
        <v>21</v>
      </c>
      <c r="D20" s="36">
        <f t="shared" si="0"/>
        <v>3000</v>
      </c>
      <c r="E20" s="36">
        <v>5000</v>
      </c>
      <c r="F20" s="37">
        <f t="shared" si="1"/>
        <v>2100</v>
      </c>
      <c r="G20" s="38">
        <f t="shared" si="2"/>
        <v>10.076515151515153</v>
      </c>
      <c r="H20" s="39">
        <f t="shared" si="3"/>
        <v>80.16677888026494</v>
      </c>
      <c r="I20" s="36">
        <v>0.88</v>
      </c>
      <c r="J20" s="36">
        <v>3500</v>
      </c>
      <c r="K20" s="36">
        <v>80</v>
      </c>
      <c r="L20" s="36">
        <v>20</v>
      </c>
      <c r="M20" s="36">
        <f t="shared" si="4"/>
        <v>0.868355762724607</v>
      </c>
      <c r="N20" s="36">
        <f t="shared" si="5"/>
        <v>8.157178932178933</v>
      </c>
      <c r="O20" s="36">
        <f t="shared" si="6"/>
        <v>24.70403405154377</v>
      </c>
      <c r="P20" s="36">
        <f t="shared" si="7"/>
        <v>31.897621129106398</v>
      </c>
      <c r="Q20" s="36">
        <f t="shared" si="8"/>
        <v>2.774671288196451</v>
      </c>
      <c r="R20" s="36">
        <f t="shared" si="9"/>
        <v>80.16677888026494</v>
      </c>
      <c r="S20" s="36">
        <f t="shared" si="10"/>
        <v>1</v>
      </c>
      <c r="T20" s="35">
        <f t="shared" si="11"/>
        <v>80.16677888026494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6" customFormat="1" ht="12.75">
      <c r="A21" s="52" t="s">
        <v>18</v>
      </c>
      <c r="B21" s="36" t="s">
        <v>84</v>
      </c>
      <c r="C21" s="36">
        <v>21</v>
      </c>
      <c r="D21" s="36">
        <f t="shared" si="0"/>
        <v>3000</v>
      </c>
      <c r="E21" s="36">
        <v>6000</v>
      </c>
      <c r="F21" s="37">
        <f t="shared" si="1"/>
        <v>2100</v>
      </c>
      <c r="G21" s="38">
        <f t="shared" si="2"/>
        <v>10.109848484848484</v>
      </c>
      <c r="H21" s="39">
        <f t="shared" si="3"/>
        <v>79.82623205091689</v>
      </c>
      <c r="I21" s="36">
        <v>0.88</v>
      </c>
      <c r="J21" s="36">
        <v>4200</v>
      </c>
      <c r="K21" s="36">
        <v>80</v>
      </c>
      <c r="L21" s="36">
        <v>20</v>
      </c>
      <c r="M21" s="36">
        <f t="shared" si="4"/>
        <v>0.8654926938928438</v>
      </c>
      <c r="N21" s="36">
        <f t="shared" si="5"/>
        <v>8.18416305916306</v>
      </c>
      <c r="O21" s="36">
        <f t="shared" si="6"/>
        <v>24.74290521199608</v>
      </c>
      <c r="P21" s="36">
        <f t="shared" si="7"/>
        <v>31.848682338096935</v>
      </c>
      <c r="Q21" s="36">
        <f t="shared" si="8"/>
        <v>2.7704142604468456</v>
      </c>
      <c r="R21" s="36">
        <f t="shared" si="9"/>
        <v>79.82623205091689</v>
      </c>
      <c r="S21" s="36">
        <f t="shared" si="10"/>
        <v>1</v>
      </c>
      <c r="T21" s="35">
        <f t="shared" si="11"/>
        <v>79.82623205091689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6" customFormat="1" ht="6.75" customHeight="1">
      <c r="A22" s="52"/>
      <c r="B22" s="36"/>
      <c r="C22" s="36"/>
      <c r="D22" s="36"/>
      <c r="E22" s="36"/>
      <c r="F22" s="37"/>
      <c r="G22" s="38"/>
      <c r="H22" s="3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6" customFormat="1" ht="12.75">
      <c r="A23" s="52" t="s">
        <v>19</v>
      </c>
      <c r="B23" s="36" t="s">
        <v>71</v>
      </c>
      <c r="C23" s="36">
        <v>45</v>
      </c>
      <c r="D23" s="36">
        <f t="shared" si="0"/>
        <v>3000</v>
      </c>
      <c r="E23" s="36">
        <v>700</v>
      </c>
      <c r="F23" s="37">
        <f t="shared" si="1"/>
        <v>2100</v>
      </c>
      <c r="G23" s="38">
        <f t="shared" si="2"/>
        <v>97.46498599439776</v>
      </c>
      <c r="H23" s="39">
        <f t="shared" si="3"/>
        <v>11.488966850633224</v>
      </c>
      <c r="I23" s="36">
        <v>0.85</v>
      </c>
      <c r="J23" s="36">
        <v>490</v>
      </c>
      <c r="K23" s="36">
        <v>40</v>
      </c>
      <c r="L23" s="36">
        <v>2</v>
      </c>
      <c r="M23" s="36">
        <f t="shared" si="4"/>
        <v>0.8977582986061214</v>
      </c>
      <c r="N23" s="36">
        <f t="shared" si="5"/>
        <v>36.82010582010582</v>
      </c>
      <c r="O23" s="36">
        <f t="shared" si="6"/>
        <v>42.44313846597189</v>
      </c>
      <c r="P23" s="36">
        <f t="shared" si="7"/>
        <v>9.564088671341395</v>
      </c>
      <c r="Q23" s="36">
        <f t="shared" si="8"/>
        <v>0.8319492581194672</v>
      </c>
      <c r="R23" s="36">
        <f t="shared" si="9"/>
        <v>11.488966850633224</v>
      </c>
      <c r="S23" s="36">
        <f t="shared" si="10"/>
        <v>0</v>
      </c>
      <c r="T23" s="35" t="str">
        <f t="shared" si="11"/>
        <v>-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6" customFormat="1" ht="12.75">
      <c r="A24" s="52" t="s">
        <v>20</v>
      </c>
      <c r="B24" s="36" t="s">
        <v>72</v>
      </c>
      <c r="C24" s="36">
        <v>45</v>
      </c>
      <c r="D24" s="36">
        <f t="shared" si="0"/>
        <v>3000</v>
      </c>
      <c r="E24" s="36">
        <v>1000</v>
      </c>
      <c r="F24" s="37">
        <f t="shared" si="1"/>
        <v>2100</v>
      </c>
      <c r="G24" s="38">
        <f t="shared" si="2"/>
        <v>66.12745098039215</v>
      </c>
      <c r="H24" s="39">
        <f t="shared" si="3"/>
        <v>18.942443327320518</v>
      </c>
      <c r="I24" s="36">
        <v>0.85</v>
      </c>
      <c r="J24" s="36">
        <v>700</v>
      </c>
      <c r="K24" s="36">
        <v>45</v>
      </c>
      <c r="L24" s="36">
        <v>3</v>
      </c>
      <c r="M24" s="36">
        <f t="shared" si="4"/>
        <v>0.8821349147516679</v>
      </c>
      <c r="N24" s="36">
        <f t="shared" si="5"/>
        <v>24.981481481481477</v>
      </c>
      <c r="O24" s="36">
        <f t="shared" si="6"/>
        <v>37.87744670950377</v>
      </c>
      <c r="P24" s="36">
        <f t="shared" si="7"/>
        <v>15.312294592734752</v>
      </c>
      <c r="Q24" s="36">
        <f t="shared" si="8"/>
        <v>1.3319671705579985</v>
      </c>
      <c r="R24" s="36">
        <f t="shared" si="9"/>
        <v>18.942443327320518</v>
      </c>
      <c r="S24" s="36">
        <f t="shared" si="10"/>
        <v>0</v>
      </c>
      <c r="T24" s="35" t="str">
        <f t="shared" si="11"/>
        <v>-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6" customFormat="1" ht="12.75">
      <c r="A25" s="52" t="s">
        <v>21</v>
      </c>
      <c r="B25" s="36" t="s">
        <v>73</v>
      </c>
      <c r="C25" s="36">
        <v>45</v>
      </c>
      <c r="D25" s="36">
        <f t="shared" si="0"/>
        <v>3000</v>
      </c>
      <c r="E25" s="36">
        <v>1500</v>
      </c>
      <c r="F25" s="37">
        <f t="shared" si="1"/>
        <v>2100</v>
      </c>
      <c r="G25" s="38">
        <f t="shared" si="2"/>
        <v>49.24568965517241</v>
      </c>
      <c r="H25" s="39">
        <f t="shared" si="3"/>
        <v>27.69787372683911</v>
      </c>
      <c r="I25" s="36">
        <v>0.87</v>
      </c>
      <c r="J25" s="36">
        <v>1050</v>
      </c>
      <c r="K25" s="36">
        <v>50</v>
      </c>
      <c r="L25" s="36">
        <v>4</v>
      </c>
      <c r="M25" s="36">
        <f t="shared" si="4"/>
        <v>0.888402625820569</v>
      </c>
      <c r="N25" s="36">
        <f t="shared" si="5"/>
        <v>18.603927203065133</v>
      </c>
      <c r="O25" s="36">
        <f t="shared" si="6"/>
        <v>34.408096659956044</v>
      </c>
      <c r="P25" s="36">
        <f t="shared" si="7"/>
        <v>19.68020630511534</v>
      </c>
      <c r="Q25" s="36">
        <f t="shared" si="8"/>
        <v>1.711917737049003</v>
      </c>
      <c r="R25" s="36">
        <f t="shared" si="9"/>
        <v>27.69787372683911</v>
      </c>
      <c r="S25" s="36">
        <f t="shared" si="10"/>
        <v>0</v>
      </c>
      <c r="T25" s="35" t="str">
        <f t="shared" si="11"/>
        <v>-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6" customFormat="1" ht="12.75">
      <c r="A26" s="52" t="s">
        <v>22</v>
      </c>
      <c r="B26" s="36" t="s">
        <v>74</v>
      </c>
      <c r="C26" s="36">
        <v>45</v>
      </c>
      <c r="D26" s="36">
        <f t="shared" si="0"/>
        <v>3000</v>
      </c>
      <c r="E26" s="36">
        <v>2000</v>
      </c>
      <c r="F26" s="37">
        <f t="shared" si="1"/>
        <v>2100</v>
      </c>
      <c r="G26" s="38">
        <f t="shared" si="2"/>
        <v>24.441287878787886</v>
      </c>
      <c r="H26" s="39">
        <f t="shared" si="3"/>
        <v>68.33125547733077</v>
      </c>
      <c r="I26" s="36">
        <v>0.88</v>
      </c>
      <c r="J26" s="36">
        <v>1400</v>
      </c>
      <c r="K26" s="36">
        <v>80</v>
      </c>
      <c r="L26" s="36">
        <v>8</v>
      </c>
      <c r="M26" s="36">
        <f t="shared" si="4"/>
        <v>0.8950019372336302</v>
      </c>
      <c r="N26" s="36">
        <f t="shared" si="5"/>
        <v>9.233375420875424</v>
      </c>
      <c r="O26" s="36">
        <f t="shared" si="6"/>
        <v>26.162646515759754</v>
      </c>
      <c r="P26" s="36">
        <f t="shared" si="7"/>
        <v>30.06122803665847</v>
      </c>
      <c r="Q26" s="36">
        <f t="shared" si="8"/>
        <v>2.614929369925058</v>
      </c>
      <c r="R26" s="36">
        <f t="shared" si="9"/>
        <v>68.33125547733077</v>
      </c>
      <c r="S26" s="36">
        <f t="shared" si="10"/>
        <v>0</v>
      </c>
      <c r="T26" s="35" t="str">
        <f t="shared" si="11"/>
        <v>-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6" customFormat="1" ht="12.75">
      <c r="A27" s="52" t="s">
        <v>23</v>
      </c>
      <c r="B27" s="36" t="s">
        <v>75</v>
      </c>
      <c r="C27" s="36">
        <v>45</v>
      </c>
      <c r="D27" s="36">
        <f t="shared" si="0"/>
        <v>3000</v>
      </c>
      <c r="E27" s="36">
        <v>3000</v>
      </c>
      <c r="F27" s="37">
        <f t="shared" si="1"/>
        <v>2100</v>
      </c>
      <c r="G27" s="38">
        <f t="shared" si="2"/>
        <v>24.857954545454547</v>
      </c>
      <c r="H27" s="39">
        <f t="shared" si="3"/>
        <v>66.8584656300841</v>
      </c>
      <c r="I27" s="36">
        <v>0.88</v>
      </c>
      <c r="J27" s="36">
        <v>2100</v>
      </c>
      <c r="K27" s="36">
        <v>80</v>
      </c>
      <c r="L27" s="36">
        <v>8</v>
      </c>
      <c r="M27" s="36">
        <f t="shared" si="4"/>
        <v>0.8799999999999999</v>
      </c>
      <c r="N27" s="36">
        <f t="shared" si="5"/>
        <v>9.390782828282829</v>
      </c>
      <c r="O27" s="36">
        <f t="shared" si="6"/>
        <v>26.361606305124436</v>
      </c>
      <c r="P27" s="36">
        <f t="shared" si="7"/>
        <v>29.810737661848336</v>
      </c>
      <c r="Q27" s="36">
        <f t="shared" si="8"/>
        <v>2.5931400192978717</v>
      </c>
      <c r="R27" s="36">
        <f t="shared" si="9"/>
        <v>66.8584656300841</v>
      </c>
      <c r="S27" s="36">
        <f t="shared" si="10"/>
        <v>1</v>
      </c>
      <c r="T27" s="35">
        <f t="shared" si="11"/>
        <v>66.8584656300841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6" customFormat="1" ht="12.75">
      <c r="A28" s="52" t="s">
        <v>24</v>
      </c>
      <c r="B28" s="36" t="s">
        <v>76</v>
      </c>
      <c r="C28" s="36">
        <v>35</v>
      </c>
      <c r="D28" s="36">
        <f t="shared" si="0"/>
        <v>3000</v>
      </c>
      <c r="E28" s="36">
        <v>5000</v>
      </c>
      <c r="F28" s="37">
        <f t="shared" si="1"/>
        <v>2100</v>
      </c>
      <c r="G28" s="38">
        <f t="shared" si="2"/>
        <v>9.855555555555556</v>
      </c>
      <c r="H28" s="39">
        <f t="shared" si="3"/>
        <v>159.35706024211623</v>
      </c>
      <c r="I28" s="36">
        <v>0.9</v>
      </c>
      <c r="J28" s="36">
        <v>3500</v>
      </c>
      <c r="K28" s="36">
        <v>80</v>
      </c>
      <c r="L28" s="36">
        <v>20</v>
      </c>
      <c r="M28" s="36">
        <f t="shared" si="4"/>
        <v>0.8878241262683201</v>
      </c>
      <c r="N28" s="36">
        <f t="shared" si="5"/>
        <v>4.786984126984128</v>
      </c>
      <c r="O28" s="36">
        <f t="shared" si="6"/>
        <v>18.430649997807794</v>
      </c>
      <c r="P28" s="36">
        <f t="shared" si="7"/>
        <v>39.79581165275999</v>
      </c>
      <c r="Q28" s="36">
        <f t="shared" si="8"/>
        <v>3.4617094339561576</v>
      </c>
      <c r="R28" s="36">
        <f t="shared" si="9"/>
        <v>159.35706024211623</v>
      </c>
      <c r="S28" s="36">
        <f t="shared" si="10"/>
        <v>1</v>
      </c>
      <c r="T28" s="35">
        <f t="shared" si="11"/>
        <v>159.35706024211623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6" customFormat="1" ht="12.75">
      <c r="A29" s="52" t="s">
        <v>25</v>
      </c>
      <c r="B29" s="36" t="s">
        <v>77</v>
      </c>
      <c r="C29" s="36">
        <v>35</v>
      </c>
      <c r="D29" s="36">
        <f t="shared" si="0"/>
        <v>3000</v>
      </c>
      <c r="E29" s="36">
        <v>6000</v>
      </c>
      <c r="F29" s="37">
        <f t="shared" si="1"/>
        <v>2100</v>
      </c>
      <c r="G29" s="38">
        <f t="shared" si="2"/>
        <v>9.88888888888889</v>
      </c>
      <c r="H29" s="39">
        <f t="shared" si="3"/>
        <v>158.66499628213091</v>
      </c>
      <c r="I29" s="36">
        <v>0.9</v>
      </c>
      <c r="J29" s="36">
        <v>4200</v>
      </c>
      <c r="K29" s="36">
        <v>80</v>
      </c>
      <c r="L29" s="36">
        <v>20</v>
      </c>
      <c r="M29" s="36">
        <f t="shared" si="4"/>
        <v>0.8848314606741573</v>
      </c>
      <c r="N29" s="36">
        <f t="shared" si="5"/>
        <v>4.803174603174603</v>
      </c>
      <c r="O29" s="36">
        <f t="shared" si="6"/>
        <v>18.470391172311245</v>
      </c>
      <c r="P29" s="36">
        <f t="shared" si="7"/>
        <v>39.745777514060144</v>
      </c>
      <c r="Q29" s="36">
        <f t="shared" si="8"/>
        <v>3.4573571254401654</v>
      </c>
      <c r="R29" s="36">
        <f t="shared" si="9"/>
        <v>158.66499628213091</v>
      </c>
      <c r="S29" s="36">
        <f t="shared" si="10"/>
        <v>1</v>
      </c>
      <c r="T29" s="35">
        <f t="shared" si="11"/>
        <v>158.66499628213091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2:32" s="6" customFormat="1" ht="7.5" customHeight="1">
      <c r="B30" s="7"/>
      <c r="H30" s="11"/>
      <c r="T30" s="1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6" customFormat="1" ht="12.75">
      <c r="A31" s="15"/>
      <c r="B31" s="12"/>
      <c r="C31" s="12"/>
      <c r="D31" s="12"/>
      <c r="E31" s="12"/>
      <c r="F31" s="12"/>
      <c r="G31" s="12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6" customFormat="1" ht="12.75">
      <c r="A32" s="53">
        <v>1022481</v>
      </c>
      <c r="B32" s="36" t="s">
        <v>38</v>
      </c>
      <c r="C32" s="36">
        <v>9</v>
      </c>
      <c r="D32" s="36">
        <f aca="true" t="shared" si="12" ref="D32:D38">$B$3</f>
        <v>3000</v>
      </c>
      <c r="E32" s="36">
        <v>8000</v>
      </c>
      <c r="F32" s="37">
        <f aca="true" t="shared" si="13" ref="F32:F38">0.7*D32</f>
        <v>2100</v>
      </c>
      <c r="G32" s="38">
        <f>F32/L32/M32/12</f>
        <v>6.98922821969697</v>
      </c>
      <c r="H32" s="39">
        <f aca="true" t="shared" si="14" ref="H32:H38">R32</f>
        <v>43.09913793654613</v>
      </c>
      <c r="I32" s="36">
        <v>0.88</v>
      </c>
      <c r="J32" s="36">
        <v>7200</v>
      </c>
      <c r="K32" s="36">
        <v>420</v>
      </c>
      <c r="L32" s="36">
        <v>32</v>
      </c>
      <c r="M32" s="36">
        <f aca="true" t="shared" si="15" ref="M32:M38">1/(K32*(1/F32-1/J32)+1/I32)</f>
        <v>0.7824540604623592</v>
      </c>
      <c r="N32" s="36">
        <f aca="true" t="shared" si="16" ref="N32:N38">17*G32/C32</f>
        <v>13.201875526094277</v>
      </c>
      <c r="O32" s="36">
        <f aca="true" t="shared" si="17" ref="O32:O38">11.77*LN(N32)</f>
        <v>30.370824309605883</v>
      </c>
      <c r="P32" s="36">
        <f aca="true" t="shared" si="18" ref="P32:P38">63-1.259*O32</f>
        <v>24.763132194206193</v>
      </c>
      <c r="Q32" s="36">
        <f aca="true" t="shared" si="19" ref="Q32:Q38">P32/11.496</f>
        <v>2.154065083003322</v>
      </c>
      <c r="R32" s="36">
        <f aca="true" t="shared" si="20" ref="R32:R38">5*EXP(Q32)</f>
        <v>43.09913793654613</v>
      </c>
      <c r="S32" s="36">
        <f aca="true" t="shared" si="21" ref="S32:S38">IF(D32&lt;=E32,1,0)</f>
        <v>1</v>
      </c>
      <c r="T32" s="35">
        <f aca="true" t="shared" si="22" ref="T32:T38">IF(S32=1,H32,"-")</f>
        <v>43.09913793654613</v>
      </c>
      <c r="U32" s="14"/>
      <c r="V32" s="14"/>
      <c r="W32" s="19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6" customFormat="1" ht="12.75">
      <c r="A33" s="53">
        <v>1022483</v>
      </c>
      <c r="B33" s="36" t="s">
        <v>39</v>
      </c>
      <c r="C33" s="36">
        <v>18</v>
      </c>
      <c r="D33" s="36">
        <f t="shared" si="12"/>
        <v>3000</v>
      </c>
      <c r="E33" s="36">
        <v>8000</v>
      </c>
      <c r="F33" s="37">
        <f t="shared" si="13"/>
        <v>2100</v>
      </c>
      <c r="G33" s="38">
        <f>F33/L33/M33/11.5</f>
        <v>7.293107707509882</v>
      </c>
      <c r="H33" s="39">
        <f t="shared" si="14"/>
        <v>99.69497107757684</v>
      </c>
      <c r="I33" s="36">
        <v>0.88</v>
      </c>
      <c r="J33" s="36">
        <v>7200</v>
      </c>
      <c r="K33" s="36">
        <v>420</v>
      </c>
      <c r="L33" s="36">
        <v>32</v>
      </c>
      <c r="M33" s="36">
        <f t="shared" si="15"/>
        <v>0.7824540604623592</v>
      </c>
      <c r="N33" s="36">
        <f t="shared" si="16"/>
        <v>6.887935057092665</v>
      </c>
      <c r="O33" s="36">
        <f t="shared" si="17"/>
        <v>22.713408656124553</v>
      </c>
      <c r="P33" s="36">
        <f t="shared" si="18"/>
        <v>34.403818501939185</v>
      </c>
      <c r="Q33" s="36">
        <f t="shared" si="19"/>
        <v>2.992677322715656</v>
      </c>
      <c r="R33" s="36">
        <f t="shared" si="20"/>
        <v>99.69497107757684</v>
      </c>
      <c r="S33" s="36">
        <f t="shared" si="21"/>
        <v>1</v>
      </c>
      <c r="T33" s="35">
        <f t="shared" si="22"/>
        <v>99.69497107757684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6" customFormat="1" ht="12.75">
      <c r="A34" s="53">
        <v>1022484</v>
      </c>
      <c r="B34" s="36" t="s">
        <v>40</v>
      </c>
      <c r="C34" s="36">
        <v>9</v>
      </c>
      <c r="D34" s="36">
        <f t="shared" si="12"/>
        <v>3000</v>
      </c>
      <c r="E34" s="36">
        <v>10000</v>
      </c>
      <c r="F34" s="37">
        <f t="shared" si="13"/>
        <v>2100</v>
      </c>
      <c r="G34" s="38">
        <f>F34/L34/M34/12</f>
        <v>7.053030303030304</v>
      </c>
      <c r="H34" s="39">
        <f t="shared" si="14"/>
        <v>42.597241823758374</v>
      </c>
      <c r="I34" s="36">
        <v>0.88</v>
      </c>
      <c r="J34" s="36">
        <v>9000</v>
      </c>
      <c r="K34" s="36">
        <v>420</v>
      </c>
      <c r="L34" s="36">
        <v>32</v>
      </c>
      <c r="M34" s="36">
        <f t="shared" si="15"/>
        <v>0.775375939849624</v>
      </c>
      <c r="N34" s="36">
        <f t="shared" si="16"/>
        <v>13.322390572390573</v>
      </c>
      <c r="O34" s="36">
        <f t="shared" si="17"/>
        <v>30.477780849003853</v>
      </c>
      <c r="P34" s="36">
        <f t="shared" si="18"/>
        <v>24.62847391110415</v>
      </c>
      <c r="Q34" s="36">
        <f t="shared" si="19"/>
        <v>2.142351592823952</v>
      </c>
      <c r="R34" s="36">
        <f t="shared" si="20"/>
        <v>42.597241823758374</v>
      </c>
      <c r="S34" s="36">
        <f t="shared" si="21"/>
        <v>1</v>
      </c>
      <c r="T34" s="35">
        <f t="shared" si="22"/>
        <v>42.597241823758374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6" customFormat="1" ht="12.75">
      <c r="A35" s="53">
        <v>1022486</v>
      </c>
      <c r="B35" s="36" t="s">
        <v>41</v>
      </c>
      <c r="C35" s="36">
        <v>18</v>
      </c>
      <c r="D35" s="36">
        <f t="shared" si="12"/>
        <v>3000</v>
      </c>
      <c r="E35" s="36">
        <v>10000</v>
      </c>
      <c r="F35" s="37">
        <f t="shared" si="13"/>
        <v>2100</v>
      </c>
      <c r="G35" s="38">
        <f>F35/L35/M35/11.5</f>
        <v>7.359683794466403</v>
      </c>
      <c r="H35" s="39">
        <f t="shared" si="14"/>
        <v>98.53400775339176</v>
      </c>
      <c r="I35" s="36">
        <v>0.88</v>
      </c>
      <c r="J35" s="36">
        <v>9000</v>
      </c>
      <c r="K35" s="36">
        <v>420</v>
      </c>
      <c r="L35" s="36">
        <v>32</v>
      </c>
      <c r="M35" s="36">
        <f t="shared" si="15"/>
        <v>0.775375939849624</v>
      </c>
      <c r="N35" s="36">
        <f t="shared" si="16"/>
        <v>6.950812472551603</v>
      </c>
      <c r="O35" s="36">
        <f t="shared" si="17"/>
        <v>22.820365195522527</v>
      </c>
      <c r="P35" s="36">
        <f t="shared" si="18"/>
        <v>34.26916021883714</v>
      </c>
      <c r="Q35" s="36">
        <f t="shared" si="19"/>
        <v>2.9809638325362857</v>
      </c>
      <c r="R35" s="36">
        <f t="shared" si="20"/>
        <v>98.53400775339176</v>
      </c>
      <c r="S35" s="36">
        <f t="shared" si="21"/>
        <v>1</v>
      </c>
      <c r="T35" s="35">
        <f t="shared" si="22"/>
        <v>98.53400775339176</v>
      </c>
      <c r="U35" s="14"/>
      <c r="V35" s="14"/>
      <c r="W35" s="14"/>
      <c r="X35" s="21"/>
      <c r="Y35" s="14"/>
      <c r="Z35" s="14"/>
      <c r="AA35" s="14"/>
      <c r="AB35" s="14"/>
      <c r="AC35" s="14"/>
      <c r="AD35" s="14"/>
      <c r="AE35" s="14"/>
      <c r="AF35" s="14"/>
    </row>
    <row r="36" spans="1:32" s="6" customFormat="1" ht="12.75">
      <c r="A36" s="53">
        <v>1022487</v>
      </c>
      <c r="B36" s="36" t="s">
        <v>42</v>
      </c>
      <c r="C36" s="36">
        <v>9</v>
      </c>
      <c r="D36" s="36">
        <f t="shared" si="12"/>
        <v>3000</v>
      </c>
      <c r="E36" s="36">
        <v>12000</v>
      </c>
      <c r="F36" s="37">
        <f t="shared" si="13"/>
        <v>2100</v>
      </c>
      <c r="G36" s="38">
        <f>F36/L36/M36/12</f>
        <v>7.200455071548823</v>
      </c>
      <c r="H36" s="39">
        <f t="shared" si="14"/>
        <v>41.47637426397108</v>
      </c>
      <c r="I36" s="36">
        <v>0.88</v>
      </c>
      <c r="J36" s="36">
        <v>10800</v>
      </c>
      <c r="K36" s="36">
        <v>470</v>
      </c>
      <c r="L36" s="36">
        <v>32</v>
      </c>
      <c r="M36" s="36">
        <f t="shared" si="15"/>
        <v>0.7595006073447617</v>
      </c>
      <c r="N36" s="36">
        <f t="shared" si="16"/>
        <v>13.60085957959222</v>
      </c>
      <c r="O36" s="36">
        <f t="shared" si="17"/>
        <v>30.7212653526386</v>
      </c>
      <c r="P36" s="36">
        <f t="shared" si="18"/>
        <v>24.32192692102801</v>
      </c>
      <c r="Q36" s="36">
        <f t="shared" si="19"/>
        <v>2.115686057848644</v>
      </c>
      <c r="R36" s="36">
        <f t="shared" si="20"/>
        <v>41.47637426397108</v>
      </c>
      <c r="S36" s="36">
        <f t="shared" si="21"/>
        <v>1</v>
      </c>
      <c r="T36" s="35">
        <f t="shared" si="22"/>
        <v>41.47637426397108</v>
      </c>
      <c r="U36" s="14"/>
      <c r="V36" s="14"/>
      <c r="W36" s="14"/>
      <c r="X36" s="21"/>
      <c r="Y36" s="14"/>
      <c r="Z36" s="14"/>
      <c r="AA36" s="14"/>
      <c r="AB36" s="14"/>
      <c r="AC36" s="14"/>
      <c r="AD36" s="14"/>
      <c r="AE36" s="14"/>
      <c r="AF36" s="14"/>
    </row>
    <row r="37" spans="1:32" s="6" customFormat="1" ht="12.75">
      <c r="A37" s="53">
        <v>1022489</v>
      </c>
      <c r="B37" s="36" t="s">
        <v>43</v>
      </c>
      <c r="C37" s="36">
        <v>18</v>
      </c>
      <c r="D37" s="36">
        <f t="shared" si="12"/>
        <v>3000</v>
      </c>
      <c r="E37" s="36">
        <v>12000</v>
      </c>
      <c r="F37" s="37">
        <f t="shared" si="13"/>
        <v>2100</v>
      </c>
      <c r="G37" s="38">
        <f>F37/L37/M37/11.5</f>
        <v>7.513518335529206</v>
      </c>
      <c r="H37" s="39">
        <f t="shared" si="14"/>
        <v>95.94126775197199</v>
      </c>
      <c r="I37" s="36">
        <v>0.88</v>
      </c>
      <c r="J37" s="36">
        <v>10800</v>
      </c>
      <c r="K37" s="36">
        <v>470</v>
      </c>
      <c r="L37" s="36">
        <v>32</v>
      </c>
      <c r="M37" s="36">
        <f t="shared" si="15"/>
        <v>0.7595006073447617</v>
      </c>
      <c r="N37" s="36">
        <f t="shared" si="16"/>
        <v>7.096100650222027</v>
      </c>
      <c r="O37" s="36">
        <f t="shared" si="17"/>
        <v>23.063849699157274</v>
      </c>
      <c r="P37" s="36">
        <f t="shared" si="18"/>
        <v>33.96261322876099</v>
      </c>
      <c r="Q37" s="36">
        <f t="shared" si="19"/>
        <v>2.954298297560977</v>
      </c>
      <c r="R37" s="36">
        <f t="shared" si="20"/>
        <v>95.94126775197199</v>
      </c>
      <c r="S37" s="36">
        <f t="shared" si="21"/>
        <v>1</v>
      </c>
      <c r="T37" s="35">
        <f t="shared" si="22"/>
        <v>95.94126775197199</v>
      </c>
      <c r="U37" s="14"/>
      <c r="V37" s="14"/>
      <c r="W37" s="14"/>
      <c r="X37" s="21"/>
      <c r="Y37" s="14"/>
      <c r="Z37" s="14"/>
      <c r="AA37" s="14"/>
      <c r="AB37" s="14"/>
      <c r="AC37" s="14"/>
      <c r="AD37" s="14"/>
      <c r="AE37" s="14"/>
      <c r="AF37" s="14"/>
    </row>
    <row r="38" spans="1:32" s="6" customFormat="1" ht="12.75">
      <c r="A38" s="53">
        <v>1022492</v>
      </c>
      <c r="B38" s="36" t="s">
        <v>44</v>
      </c>
      <c r="C38" s="36">
        <v>18</v>
      </c>
      <c r="D38" s="36">
        <f t="shared" si="12"/>
        <v>3000</v>
      </c>
      <c r="E38" s="36">
        <v>15000</v>
      </c>
      <c r="F38" s="37">
        <f t="shared" si="13"/>
        <v>2100</v>
      </c>
      <c r="G38" s="38">
        <f>F38/L38/M38/11.5</f>
        <v>7.563186209925341</v>
      </c>
      <c r="H38" s="39">
        <f t="shared" si="14"/>
        <v>95.12989820700612</v>
      </c>
      <c r="I38" s="36">
        <v>0.88</v>
      </c>
      <c r="J38" s="36">
        <v>13500</v>
      </c>
      <c r="K38" s="36">
        <v>470</v>
      </c>
      <c r="L38" s="36">
        <v>32</v>
      </c>
      <c r="M38" s="36">
        <f t="shared" si="15"/>
        <v>0.7545129236196296</v>
      </c>
      <c r="N38" s="36">
        <f t="shared" si="16"/>
        <v>7.143009198262821</v>
      </c>
      <c r="O38" s="36">
        <f t="shared" si="17"/>
        <v>23.141398873738858</v>
      </c>
      <c r="P38" s="36">
        <f t="shared" si="18"/>
        <v>33.86497881796278</v>
      </c>
      <c r="Q38" s="36">
        <f t="shared" si="19"/>
        <v>2.9458053947427607</v>
      </c>
      <c r="R38" s="36">
        <f t="shared" si="20"/>
        <v>95.12989820700612</v>
      </c>
      <c r="S38" s="36">
        <f t="shared" si="21"/>
        <v>1</v>
      </c>
      <c r="T38" s="35">
        <f t="shared" si="22"/>
        <v>95.12989820700612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21:32" ht="12.75"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2.75">
      <c r="A40" s="46" t="s">
        <v>86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ht="12.75">
      <c r="A41" s="44" t="s">
        <v>87</v>
      </c>
    </row>
    <row r="42" ht="12.75">
      <c r="A42" s="44" t="s">
        <v>88</v>
      </c>
    </row>
    <row r="43" ht="12.75">
      <c r="A43" s="44" t="s">
        <v>89</v>
      </c>
    </row>
    <row r="44" ht="12.75">
      <c r="A44" s="44" t="s">
        <v>90</v>
      </c>
    </row>
    <row r="45" ht="12.75">
      <c r="A45" s="44" t="s">
        <v>91</v>
      </c>
    </row>
    <row r="46" ht="12.75">
      <c r="A46" s="44" t="s">
        <v>92</v>
      </c>
    </row>
    <row r="47" ht="12.75">
      <c r="A47" s="44" t="s">
        <v>93</v>
      </c>
    </row>
    <row r="48" ht="12.75">
      <c r="A48" s="45"/>
    </row>
    <row r="49" ht="12.75">
      <c r="A49" s="46" t="s">
        <v>94</v>
      </c>
    </row>
    <row r="50" ht="12.75">
      <c r="A50" s="44" t="s">
        <v>95</v>
      </c>
    </row>
    <row r="51" ht="12.75">
      <c r="A51" s="44" t="s">
        <v>96</v>
      </c>
    </row>
    <row r="52" ht="12.75">
      <c r="A52" s="44" t="s">
        <v>97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B1">
      <selection activeCell="Y30" sqref="Y30"/>
    </sheetView>
  </sheetViews>
  <sheetFormatPr defaultColWidth="9.00390625" defaultRowHeight="12.75"/>
  <cols>
    <col min="1" max="1" width="29.875" style="0" customWidth="1"/>
    <col min="2" max="2" width="38.875" style="0" customWidth="1"/>
    <col min="3" max="19" width="0" style="0" hidden="1" customWidth="1"/>
    <col min="20" max="20" width="12.00390625" style="0" customWidth="1"/>
    <col min="21" max="21" width="4.75390625" style="0" customWidth="1"/>
  </cols>
  <sheetData>
    <row r="1" spans="1:32" s="1" customFormat="1" ht="15.75">
      <c r="A1" s="23" t="s">
        <v>98</v>
      </c>
      <c r="D1" s="2"/>
      <c r="E1" s="2"/>
      <c r="F1" s="2"/>
      <c r="G1" s="3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30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5" s="6" customFormat="1" ht="12.75">
      <c r="A2" s="14"/>
      <c r="B2" s="17"/>
      <c r="C2" s="14"/>
      <c r="D2" s="14"/>
      <c r="E2" s="14"/>
      <c r="F2" s="14"/>
      <c r="G2" s="22"/>
      <c r="H2" s="2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8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2" s="24" customFormat="1" ht="15">
      <c r="A3" s="47" t="s">
        <v>46</v>
      </c>
      <c r="B3" s="48">
        <v>1000</v>
      </c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24" customFormat="1" ht="15">
      <c r="A4" s="50" t="s">
        <v>45</v>
      </c>
      <c r="B4" s="51">
        <f>B3*0.7</f>
        <v>700</v>
      </c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5" s="6" customFormat="1" ht="12.75">
      <c r="A5" s="14"/>
      <c r="B5" s="20"/>
      <c r="C5" s="14"/>
      <c r="D5" s="14"/>
      <c r="E5" s="14"/>
      <c r="F5" s="17"/>
      <c r="G5" s="22"/>
      <c r="H5" s="2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8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6" customFormat="1" ht="12.75">
      <c r="A6" s="31" t="s">
        <v>35</v>
      </c>
      <c r="B6" s="32" t="s">
        <v>34</v>
      </c>
      <c r="C6" s="31"/>
      <c r="D6" s="31"/>
      <c r="E6" s="31"/>
      <c r="F6" s="31"/>
      <c r="G6" s="33"/>
      <c r="H6" s="33"/>
      <c r="I6" s="34"/>
      <c r="J6" s="31"/>
      <c r="K6" s="31"/>
      <c r="L6" s="31"/>
      <c r="M6" s="31"/>
      <c r="N6" s="31"/>
      <c r="O6" s="31"/>
      <c r="P6" s="31"/>
      <c r="Q6" s="31"/>
      <c r="R6" s="31"/>
      <c r="S6" s="31"/>
      <c r="T6" s="56" t="s">
        <v>33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6" customFormat="1" ht="12.75">
      <c r="A7" s="54" t="s">
        <v>26</v>
      </c>
      <c r="B7" s="41" t="s">
        <v>36</v>
      </c>
      <c r="C7" s="40">
        <v>9</v>
      </c>
      <c r="D7" s="40">
        <f aca="true" t="shared" si="0" ref="D7:D25">$B$3</f>
        <v>1000</v>
      </c>
      <c r="E7" s="40">
        <v>1000</v>
      </c>
      <c r="F7" s="42">
        <f aca="true" t="shared" si="1" ref="F7:F25">0.7*D7</f>
        <v>700</v>
      </c>
      <c r="G7" s="43">
        <f aca="true" t="shared" si="2" ref="G7:G25">F7/L7/M7/12</f>
        <v>34.31372549019608</v>
      </c>
      <c r="H7" s="43">
        <f aca="true" t="shared" si="3" ref="H7:H25">R7</f>
        <v>5.542613472137299</v>
      </c>
      <c r="I7" s="40">
        <v>0.85</v>
      </c>
      <c r="J7" s="40">
        <v>700</v>
      </c>
      <c r="K7" s="40">
        <v>50</v>
      </c>
      <c r="L7" s="40">
        <v>2</v>
      </c>
      <c r="M7" s="40">
        <f aca="true" t="shared" si="4" ref="M7:M25">1/(K7*(1/F7-1/J7)+1/I7)</f>
        <v>0.85</v>
      </c>
      <c r="N7" s="40">
        <f aca="true" t="shared" si="5" ref="N7:N25">17*G7/C7</f>
        <v>64.81481481481481</v>
      </c>
      <c r="O7" s="40">
        <f aca="true" t="shared" si="6" ref="O7:O25">11.77*LN(N7)</f>
        <v>49.09895754474872</v>
      </c>
      <c r="P7" s="40">
        <f aca="true" t="shared" si="7" ref="P7:P25">63-1.259*O7</f>
        <v>1.1844124511613643</v>
      </c>
      <c r="Q7" s="40">
        <f aca="true" t="shared" si="8" ref="Q7:Q25">P7/11.496</f>
        <v>0.1030282229611486</v>
      </c>
      <c r="R7" s="40">
        <f aca="true" t="shared" si="9" ref="R7:R25">5*EXP(Q7)</f>
        <v>5.542613472137299</v>
      </c>
      <c r="S7" s="40">
        <f aca="true" t="shared" si="10" ref="S7:S25">IF(D7&lt;=E7,1,0)</f>
        <v>1</v>
      </c>
      <c r="T7" s="35">
        <f aca="true" t="shared" si="11" ref="T7:T25">IF(S7=1,H7,"-")</f>
        <v>5.542613472137299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6" customFormat="1" ht="12.75">
      <c r="A8" s="54" t="s">
        <v>27</v>
      </c>
      <c r="B8" s="41" t="s">
        <v>37</v>
      </c>
      <c r="C8" s="40">
        <v>9</v>
      </c>
      <c r="D8" s="40">
        <f t="shared" si="0"/>
        <v>1000</v>
      </c>
      <c r="E8" s="40">
        <v>1500</v>
      </c>
      <c r="F8" s="42">
        <f t="shared" si="1"/>
        <v>700</v>
      </c>
      <c r="G8" s="43">
        <f t="shared" si="2"/>
        <v>17.109674329501914</v>
      </c>
      <c r="H8" s="43">
        <f t="shared" si="3"/>
        <v>13.592092919321775</v>
      </c>
      <c r="I8" s="40">
        <v>0.87</v>
      </c>
      <c r="J8" s="40">
        <v>1050</v>
      </c>
      <c r="K8" s="40">
        <v>50</v>
      </c>
      <c r="L8" s="40">
        <v>4</v>
      </c>
      <c r="M8" s="40">
        <f t="shared" si="4"/>
        <v>0.8523442967109868</v>
      </c>
      <c r="N8" s="40">
        <f t="shared" si="5"/>
        <v>32.31827373350362</v>
      </c>
      <c r="O8" s="40">
        <f t="shared" si="6"/>
        <v>40.908198297467855</v>
      </c>
      <c r="P8" s="40">
        <f t="shared" si="7"/>
        <v>11.496578343487975</v>
      </c>
      <c r="Q8" s="40">
        <f t="shared" si="8"/>
        <v>1.000050308236602</v>
      </c>
      <c r="R8" s="40">
        <f t="shared" si="9"/>
        <v>13.592092919321775</v>
      </c>
      <c r="S8" s="40">
        <f t="shared" si="10"/>
        <v>1</v>
      </c>
      <c r="T8" s="35">
        <f t="shared" si="11"/>
        <v>13.592092919321775</v>
      </c>
      <c r="U8" s="14"/>
      <c r="V8" s="14" t="s">
        <v>85</v>
      </c>
      <c r="W8" s="19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6" customFormat="1" ht="12.75">
      <c r="A9" s="54" t="s">
        <v>48</v>
      </c>
      <c r="B9" s="41" t="s">
        <v>28</v>
      </c>
      <c r="C9" s="40">
        <v>9</v>
      </c>
      <c r="D9" s="40">
        <f t="shared" si="0"/>
        <v>1000</v>
      </c>
      <c r="E9" s="40">
        <v>2000</v>
      </c>
      <c r="F9" s="42">
        <f t="shared" si="1"/>
        <v>700</v>
      </c>
      <c r="G9" s="43">
        <f t="shared" si="2"/>
        <v>17.283285440613025</v>
      </c>
      <c r="H9" s="43">
        <f t="shared" si="3"/>
        <v>13.416356966034304</v>
      </c>
      <c r="I9" s="40">
        <v>0.87</v>
      </c>
      <c r="J9" s="40">
        <v>1400</v>
      </c>
      <c r="K9" s="40">
        <v>50</v>
      </c>
      <c r="L9" s="40">
        <v>4</v>
      </c>
      <c r="M9" s="40">
        <f t="shared" si="4"/>
        <v>0.8437824731555248</v>
      </c>
      <c r="N9" s="40">
        <f t="shared" si="5"/>
        <v>32.64620583226905</v>
      </c>
      <c r="O9" s="40">
        <f t="shared" si="6"/>
        <v>41.0270261126755</v>
      </c>
      <c r="P9" s="40">
        <f t="shared" si="7"/>
        <v>11.346974124141546</v>
      </c>
      <c r="Q9" s="40">
        <f t="shared" si="8"/>
        <v>0.9870367192189932</v>
      </c>
      <c r="R9" s="40">
        <f t="shared" si="9"/>
        <v>13.416356966034304</v>
      </c>
      <c r="S9" s="40">
        <f t="shared" si="10"/>
        <v>1</v>
      </c>
      <c r="T9" s="35">
        <f t="shared" si="11"/>
        <v>13.416356966034304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6" customFormat="1" ht="12.75">
      <c r="A10" s="54" t="s">
        <v>47</v>
      </c>
      <c r="B10" s="41" t="s">
        <v>29</v>
      </c>
      <c r="C10" s="40">
        <v>9</v>
      </c>
      <c r="D10" s="40">
        <f t="shared" si="0"/>
        <v>1000</v>
      </c>
      <c r="E10" s="40">
        <v>3000</v>
      </c>
      <c r="F10" s="42">
        <f t="shared" si="1"/>
        <v>700</v>
      </c>
      <c r="G10" s="43">
        <f t="shared" si="2"/>
        <v>11.823116219667943</v>
      </c>
      <c r="H10" s="43">
        <f t="shared" si="3"/>
        <v>21.886919861615546</v>
      </c>
      <c r="I10" s="40">
        <v>0.87</v>
      </c>
      <c r="J10" s="40">
        <v>2100</v>
      </c>
      <c r="K10" s="40">
        <v>70</v>
      </c>
      <c r="L10" s="40">
        <v>6</v>
      </c>
      <c r="M10" s="40">
        <f t="shared" si="4"/>
        <v>0.8223062381852553</v>
      </c>
      <c r="N10" s="40">
        <f t="shared" si="5"/>
        <v>22.332552859372782</v>
      </c>
      <c r="O10" s="40">
        <f t="shared" si="6"/>
        <v>36.55815416399463</v>
      </c>
      <c r="P10" s="40">
        <f t="shared" si="7"/>
        <v>16.973283907530764</v>
      </c>
      <c r="Q10" s="40">
        <f t="shared" si="8"/>
        <v>1.4764512793607136</v>
      </c>
      <c r="R10" s="40">
        <f t="shared" si="9"/>
        <v>21.886919861615546</v>
      </c>
      <c r="S10" s="40">
        <f t="shared" si="10"/>
        <v>1</v>
      </c>
      <c r="T10" s="35">
        <f t="shared" si="11"/>
        <v>21.886919861615546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6" customFormat="1" ht="12.75">
      <c r="A11" s="54" t="s">
        <v>99</v>
      </c>
      <c r="B11" s="41" t="s">
        <v>30</v>
      </c>
      <c r="C11" s="40">
        <v>7</v>
      </c>
      <c r="D11" s="40">
        <f t="shared" si="0"/>
        <v>1000</v>
      </c>
      <c r="E11" s="40">
        <v>5000</v>
      </c>
      <c r="F11" s="42">
        <f t="shared" si="1"/>
        <v>700</v>
      </c>
      <c r="G11" s="43">
        <f t="shared" si="2"/>
        <v>3.5740740740740744</v>
      </c>
      <c r="H11" s="43">
        <f t="shared" si="3"/>
        <v>73.9987147640578</v>
      </c>
      <c r="I11" s="40">
        <v>0.9</v>
      </c>
      <c r="J11" s="40">
        <v>3500</v>
      </c>
      <c r="K11" s="40">
        <v>100</v>
      </c>
      <c r="L11" s="40">
        <v>20</v>
      </c>
      <c r="M11" s="40">
        <f t="shared" si="4"/>
        <v>0.816062176165803</v>
      </c>
      <c r="N11" s="40">
        <f t="shared" si="5"/>
        <v>8.67989417989418</v>
      </c>
      <c r="O11" s="40">
        <f t="shared" si="6"/>
        <v>25.435079900509617</v>
      </c>
      <c r="P11" s="40">
        <f t="shared" si="7"/>
        <v>30.977234405258393</v>
      </c>
      <c r="Q11" s="40">
        <f t="shared" si="8"/>
        <v>2.69460981256597</v>
      </c>
      <c r="R11" s="40">
        <f t="shared" si="9"/>
        <v>73.9987147640578</v>
      </c>
      <c r="S11" s="40">
        <f t="shared" si="10"/>
        <v>1</v>
      </c>
      <c r="T11" s="35">
        <f t="shared" si="11"/>
        <v>73.9987147640578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6" customFormat="1" ht="12.75">
      <c r="A12" s="54" t="s">
        <v>31</v>
      </c>
      <c r="B12" s="41" t="s">
        <v>32</v>
      </c>
      <c r="C12" s="40">
        <v>7</v>
      </c>
      <c r="D12" s="40">
        <f t="shared" si="0"/>
        <v>1000</v>
      </c>
      <c r="E12" s="40">
        <v>6000</v>
      </c>
      <c r="F12" s="42">
        <f t="shared" si="1"/>
        <v>700</v>
      </c>
      <c r="G12" s="43">
        <f t="shared" si="2"/>
        <v>3.5879629629629632</v>
      </c>
      <c r="H12" s="43">
        <f t="shared" si="3"/>
        <v>73.62968963183678</v>
      </c>
      <c r="I12" s="40">
        <v>0.9</v>
      </c>
      <c r="J12" s="40">
        <v>4200</v>
      </c>
      <c r="K12" s="40">
        <v>100</v>
      </c>
      <c r="L12" s="40">
        <v>20</v>
      </c>
      <c r="M12" s="40">
        <f t="shared" si="4"/>
        <v>0.8129032258064516</v>
      </c>
      <c r="N12" s="40">
        <f t="shared" si="5"/>
        <v>8.713624338624339</v>
      </c>
      <c r="O12" s="40">
        <f t="shared" si="6"/>
        <v>25.480729602206896</v>
      </c>
      <c r="P12" s="40">
        <f t="shared" si="7"/>
        <v>30.919761430821524</v>
      </c>
      <c r="Q12" s="40">
        <f t="shared" si="8"/>
        <v>2.6896104236970704</v>
      </c>
      <c r="R12" s="40">
        <f t="shared" si="9"/>
        <v>73.62968963183678</v>
      </c>
      <c r="S12" s="40">
        <f t="shared" si="10"/>
        <v>1</v>
      </c>
      <c r="T12" s="35">
        <f t="shared" si="11"/>
        <v>73.62968963183678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6" customFormat="1" ht="5.25" customHeight="1">
      <c r="A13" s="54"/>
      <c r="B13" s="41"/>
      <c r="C13" s="40"/>
      <c r="D13" s="40"/>
      <c r="E13" s="40"/>
      <c r="F13" s="42"/>
      <c r="G13" s="43"/>
      <c r="H13" s="4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5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6" customFormat="1" ht="12.75">
      <c r="A14" s="54" t="s">
        <v>49</v>
      </c>
      <c r="B14" s="41" t="s">
        <v>60</v>
      </c>
      <c r="C14" s="40">
        <v>45</v>
      </c>
      <c r="D14" s="40">
        <f t="shared" si="0"/>
        <v>1000</v>
      </c>
      <c r="E14" s="40">
        <v>1000</v>
      </c>
      <c r="F14" s="42">
        <f t="shared" si="1"/>
        <v>700</v>
      </c>
      <c r="G14" s="43">
        <f t="shared" si="2"/>
        <v>34.31372549019608</v>
      </c>
      <c r="H14" s="43">
        <f t="shared" si="3"/>
        <v>44.12575583479412</v>
      </c>
      <c r="I14" s="40">
        <v>0.85</v>
      </c>
      <c r="J14" s="40">
        <v>700</v>
      </c>
      <c r="K14" s="40">
        <v>50</v>
      </c>
      <c r="L14" s="40">
        <v>2</v>
      </c>
      <c r="M14" s="40">
        <f t="shared" si="4"/>
        <v>0.85</v>
      </c>
      <c r="N14" s="40">
        <f t="shared" si="5"/>
        <v>12.962962962962962</v>
      </c>
      <c r="O14" s="40">
        <f t="shared" si="6"/>
        <v>30.15587331539936</v>
      </c>
      <c r="P14" s="40">
        <f t="shared" si="7"/>
        <v>25.03375549591221</v>
      </c>
      <c r="Q14" s="40">
        <f t="shared" si="8"/>
        <v>2.1776057320730873</v>
      </c>
      <c r="R14" s="40">
        <f t="shared" si="9"/>
        <v>44.12575583479412</v>
      </c>
      <c r="S14" s="40">
        <f t="shared" si="10"/>
        <v>1</v>
      </c>
      <c r="T14" s="35">
        <f t="shared" si="11"/>
        <v>44.12575583479412</v>
      </c>
      <c r="U14" s="14"/>
      <c r="V14" s="14"/>
      <c r="W14" s="14"/>
      <c r="X14" s="21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6" customFormat="1" ht="12.75">
      <c r="A15" s="54" t="s">
        <v>50</v>
      </c>
      <c r="B15" s="41" t="s">
        <v>61</v>
      </c>
      <c r="C15" s="40">
        <v>27</v>
      </c>
      <c r="D15" s="40">
        <f t="shared" si="0"/>
        <v>1000</v>
      </c>
      <c r="E15" s="40">
        <v>1500</v>
      </c>
      <c r="F15" s="42">
        <f t="shared" si="1"/>
        <v>700</v>
      </c>
      <c r="G15" s="43">
        <f t="shared" si="2"/>
        <v>17.109674329501914</v>
      </c>
      <c r="H15" s="43">
        <f t="shared" si="3"/>
        <v>56.014337196414544</v>
      </c>
      <c r="I15" s="40">
        <v>0.87</v>
      </c>
      <c r="J15" s="40">
        <v>1050</v>
      </c>
      <c r="K15" s="40">
        <v>50</v>
      </c>
      <c r="L15" s="40">
        <v>4</v>
      </c>
      <c r="M15" s="40">
        <f t="shared" si="4"/>
        <v>0.8523442967109868</v>
      </c>
      <c r="N15" s="40">
        <f t="shared" si="5"/>
        <v>10.77275791116787</v>
      </c>
      <c r="O15" s="40">
        <f t="shared" si="6"/>
        <v>27.9775316598442</v>
      </c>
      <c r="P15" s="40">
        <f t="shared" si="7"/>
        <v>27.776287640256157</v>
      </c>
      <c r="Q15" s="40">
        <f t="shared" si="8"/>
        <v>2.4161697668977173</v>
      </c>
      <c r="R15" s="40">
        <f t="shared" si="9"/>
        <v>56.014337196414544</v>
      </c>
      <c r="S15" s="40">
        <f t="shared" si="10"/>
        <v>1</v>
      </c>
      <c r="T15" s="35">
        <f t="shared" si="11"/>
        <v>56.014337196414544</v>
      </c>
      <c r="U15" s="14"/>
      <c r="V15" s="14"/>
      <c r="W15" s="14"/>
      <c r="X15" s="21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6" customFormat="1" ht="12.75">
      <c r="A16" s="54" t="s">
        <v>51</v>
      </c>
      <c r="B16" s="41" t="s">
        <v>62</v>
      </c>
      <c r="C16" s="40">
        <v>27</v>
      </c>
      <c r="D16" s="40">
        <f t="shared" si="0"/>
        <v>1000</v>
      </c>
      <c r="E16" s="40">
        <v>2000</v>
      </c>
      <c r="F16" s="42">
        <f t="shared" si="1"/>
        <v>700</v>
      </c>
      <c r="G16" s="43">
        <f t="shared" si="2"/>
        <v>17.283285440613025</v>
      </c>
      <c r="H16" s="43">
        <f t="shared" si="3"/>
        <v>55.290112236843754</v>
      </c>
      <c r="I16" s="40">
        <v>0.87</v>
      </c>
      <c r="J16" s="40">
        <v>1400</v>
      </c>
      <c r="K16" s="40">
        <v>50</v>
      </c>
      <c r="L16" s="40">
        <v>4</v>
      </c>
      <c r="M16" s="40">
        <f t="shared" si="4"/>
        <v>0.8437824731555248</v>
      </c>
      <c r="N16" s="40">
        <f t="shared" si="5"/>
        <v>10.882068610756349</v>
      </c>
      <c r="O16" s="40">
        <f t="shared" si="6"/>
        <v>28.09635947505185</v>
      </c>
      <c r="P16" s="40">
        <f t="shared" si="7"/>
        <v>27.62668342090972</v>
      </c>
      <c r="Q16" s="40">
        <f t="shared" si="8"/>
        <v>2.403156177880108</v>
      </c>
      <c r="R16" s="40">
        <f t="shared" si="9"/>
        <v>55.290112236843754</v>
      </c>
      <c r="S16" s="40">
        <f t="shared" si="10"/>
        <v>1</v>
      </c>
      <c r="T16" s="35">
        <f t="shared" si="11"/>
        <v>55.290112236843754</v>
      </c>
      <c r="U16" s="14"/>
      <c r="V16" s="14"/>
      <c r="W16" s="14"/>
      <c r="X16" s="2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6" customFormat="1" ht="12.75">
      <c r="A17" s="54" t="s">
        <v>52</v>
      </c>
      <c r="B17" s="41" t="s">
        <v>63</v>
      </c>
      <c r="C17" s="40">
        <v>27</v>
      </c>
      <c r="D17" s="40">
        <f t="shared" si="0"/>
        <v>1000</v>
      </c>
      <c r="E17" s="40">
        <v>3000</v>
      </c>
      <c r="F17" s="42">
        <f t="shared" si="1"/>
        <v>700</v>
      </c>
      <c r="G17" s="43">
        <f t="shared" si="2"/>
        <v>11.823116219667943</v>
      </c>
      <c r="H17" s="43">
        <f t="shared" si="3"/>
        <v>90.19812596900707</v>
      </c>
      <c r="I17" s="40">
        <v>0.87</v>
      </c>
      <c r="J17" s="40">
        <v>2100</v>
      </c>
      <c r="K17" s="40">
        <v>70</v>
      </c>
      <c r="L17" s="40">
        <v>6</v>
      </c>
      <c r="M17" s="40">
        <f t="shared" si="4"/>
        <v>0.8223062381852553</v>
      </c>
      <c r="N17" s="40">
        <f t="shared" si="5"/>
        <v>7.4441842864575944</v>
      </c>
      <c r="O17" s="40">
        <f t="shared" si="6"/>
        <v>23.627487526370984</v>
      </c>
      <c r="P17" s="40">
        <f t="shared" si="7"/>
        <v>33.25299320429893</v>
      </c>
      <c r="Q17" s="40">
        <f t="shared" si="8"/>
        <v>2.8925707380218277</v>
      </c>
      <c r="R17" s="40">
        <f t="shared" si="9"/>
        <v>90.19812596900707</v>
      </c>
      <c r="S17" s="40">
        <f t="shared" si="10"/>
        <v>1</v>
      </c>
      <c r="T17" s="35">
        <f t="shared" si="11"/>
        <v>90.19812596900707</v>
      </c>
      <c r="U17" s="14"/>
      <c r="V17" s="14"/>
      <c r="W17" s="14"/>
      <c r="X17" s="2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6" customFormat="1" ht="12.75">
      <c r="A18" s="55" t="s">
        <v>53</v>
      </c>
      <c r="B18" s="41" t="s">
        <v>64</v>
      </c>
      <c r="C18" s="40">
        <v>16</v>
      </c>
      <c r="D18" s="40">
        <f t="shared" si="0"/>
        <v>1000</v>
      </c>
      <c r="E18" s="40">
        <v>5000</v>
      </c>
      <c r="F18" s="42">
        <f t="shared" si="1"/>
        <v>700</v>
      </c>
      <c r="G18" s="43">
        <f t="shared" si="2"/>
        <v>3.5740740740740744</v>
      </c>
      <c r="H18" s="43">
        <f t="shared" si="3"/>
        <v>214.78608731097236</v>
      </c>
      <c r="I18" s="40">
        <v>0.9</v>
      </c>
      <c r="J18" s="40">
        <v>3500</v>
      </c>
      <c r="K18" s="40">
        <v>100</v>
      </c>
      <c r="L18" s="40">
        <v>20</v>
      </c>
      <c r="M18" s="40">
        <f t="shared" si="4"/>
        <v>0.816062176165803</v>
      </c>
      <c r="N18" s="40">
        <f t="shared" si="5"/>
        <v>3.797453703703704</v>
      </c>
      <c r="O18" s="40">
        <f t="shared" si="6"/>
        <v>15.705073094128432</v>
      </c>
      <c r="P18" s="40">
        <f t="shared" si="7"/>
        <v>43.22731297449231</v>
      </c>
      <c r="Q18" s="40">
        <f t="shared" si="8"/>
        <v>3.7602046776698246</v>
      </c>
      <c r="R18" s="40">
        <f t="shared" si="9"/>
        <v>214.78608731097236</v>
      </c>
      <c r="S18" s="40">
        <f t="shared" si="10"/>
        <v>1</v>
      </c>
      <c r="T18" s="35">
        <f t="shared" si="11"/>
        <v>214.78608731097236</v>
      </c>
      <c r="U18" s="14"/>
      <c r="V18" s="14"/>
      <c r="W18" s="14"/>
      <c r="X18" s="21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6" customFormat="1" ht="12.75">
      <c r="A19" s="55" t="s">
        <v>54</v>
      </c>
      <c r="B19" s="41" t="s">
        <v>65</v>
      </c>
      <c r="C19" s="40">
        <v>16</v>
      </c>
      <c r="D19" s="40">
        <f t="shared" si="0"/>
        <v>1000</v>
      </c>
      <c r="E19" s="40">
        <v>6000</v>
      </c>
      <c r="F19" s="42">
        <f t="shared" si="1"/>
        <v>700</v>
      </c>
      <c r="G19" s="43">
        <f t="shared" si="2"/>
        <v>3.5879629629629632</v>
      </c>
      <c r="H19" s="43">
        <f t="shared" si="3"/>
        <v>213.71496783921</v>
      </c>
      <c r="I19" s="40">
        <v>0.9</v>
      </c>
      <c r="J19" s="40">
        <v>4200</v>
      </c>
      <c r="K19" s="40">
        <v>100</v>
      </c>
      <c r="L19" s="40">
        <v>20</v>
      </c>
      <c r="M19" s="40">
        <f t="shared" si="4"/>
        <v>0.8129032258064516</v>
      </c>
      <c r="N19" s="40">
        <f t="shared" si="5"/>
        <v>3.8122106481481484</v>
      </c>
      <c r="O19" s="40">
        <f t="shared" si="6"/>
        <v>15.75072279582571</v>
      </c>
      <c r="P19" s="40">
        <f t="shared" si="7"/>
        <v>43.16984000005543</v>
      </c>
      <c r="Q19" s="40">
        <f t="shared" si="8"/>
        <v>3.7552052888009246</v>
      </c>
      <c r="R19" s="40">
        <f t="shared" si="9"/>
        <v>213.71496783921</v>
      </c>
      <c r="S19" s="40">
        <f t="shared" si="10"/>
        <v>1</v>
      </c>
      <c r="T19" s="35">
        <f t="shared" si="11"/>
        <v>213.71496783921</v>
      </c>
      <c r="U19" s="14"/>
      <c r="V19" s="14"/>
      <c r="W19" s="14"/>
      <c r="X19" s="21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6" customFormat="1" ht="5.25" customHeight="1">
      <c r="A20" s="55"/>
      <c r="B20" s="41"/>
      <c r="C20" s="40"/>
      <c r="D20" s="40"/>
      <c r="E20" s="40"/>
      <c r="F20" s="42"/>
      <c r="G20" s="43"/>
      <c r="H20" s="4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35"/>
      <c r="U20" s="14"/>
      <c r="V20" s="14"/>
      <c r="W20" s="14"/>
      <c r="X20" s="21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6" customFormat="1" ht="12.75">
      <c r="A21" s="54" t="s">
        <v>55</v>
      </c>
      <c r="B21" s="41" t="s">
        <v>66</v>
      </c>
      <c r="C21" s="40">
        <v>45</v>
      </c>
      <c r="D21" s="40">
        <f t="shared" si="0"/>
        <v>1000</v>
      </c>
      <c r="E21" s="40">
        <v>1500</v>
      </c>
      <c r="F21" s="42">
        <f t="shared" si="1"/>
        <v>700</v>
      </c>
      <c r="G21" s="43">
        <f t="shared" si="2"/>
        <v>17.109674329501914</v>
      </c>
      <c r="H21" s="43">
        <f t="shared" si="3"/>
        <v>108.20912850171226</v>
      </c>
      <c r="I21" s="40">
        <v>0.87</v>
      </c>
      <c r="J21" s="40">
        <v>1050</v>
      </c>
      <c r="K21" s="40">
        <v>50</v>
      </c>
      <c r="L21" s="40">
        <v>4</v>
      </c>
      <c r="M21" s="40">
        <f t="shared" si="4"/>
        <v>0.8523442967109868</v>
      </c>
      <c r="N21" s="40">
        <f t="shared" si="5"/>
        <v>6.463654746700723</v>
      </c>
      <c r="O21" s="40">
        <f t="shared" si="6"/>
        <v>21.96511406811849</v>
      </c>
      <c r="P21" s="40">
        <f t="shared" si="7"/>
        <v>35.34592138823882</v>
      </c>
      <c r="Q21" s="40">
        <f t="shared" si="8"/>
        <v>3.0746278173485404</v>
      </c>
      <c r="R21" s="40">
        <f t="shared" si="9"/>
        <v>108.20912850171226</v>
      </c>
      <c r="S21" s="40">
        <f t="shared" si="10"/>
        <v>1</v>
      </c>
      <c r="T21" s="35">
        <f t="shared" si="11"/>
        <v>108.20912850171226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6" customFormat="1" ht="12.75">
      <c r="A22" s="54" t="s">
        <v>56</v>
      </c>
      <c r="B22" s="41" t="s">
        <v>67</v>
      </c>
      <c r="C22" s="40">
        <v>45</v>
      </c>
      <c r="D22" s="40">
        <f t="shared" si="0"/>
        <v>1000</v>
      </c>
      <c r="E22" s="40">
        <v>2000</v>
      </c>
      <c r="F22" s="42">
        <f t="shared" si="1"/>
        <v>700</v>
      </c>
      <c r="G22" s="43">
        <f t="shared" si="2"/>
        <v>17.283285440613025</v>
      </c>
      <c r="H22" s="43">
        <f t="shared" si="3"/>
        <v>106.81006255472906</v>
      </c>
      <c r="I22" s="40">
        <v>0.87</v>
      </c>
      <c r="J22" s="40">
        <v>1400</v>
      </c>
      <c r="K22" s="40">
        <v>50</v>
      </c>
      <c r="L22" s="40">
        <v>4</v>
      </c>
      <c r="M22" s="40">
        <f t="shared" si="4"/>
        <v>0.8437824731555248</v>
      </c>
      <c r="N22" s="40">
        <f t="shared" si="5"/>
        <v>6.52924116645381</v>
      </c>
      <c r="O22" s="40">
        <f t="shared" si="6"/>
        <v>22.08394188332614</v>
      </c>
      <c r="P22" s="40">
        <f t="shared" si="7"/>
        <v>35.19631716889239</v>
      </c>
      <c r="Q22" s="40">
        <f t="shared" si="8"/>
        <v>3.0616142283309316</v>
      </c>
      <c r="R22" s="40">
        <f t="shared" si="9"/>
        <v>106.81006255472906</v>
      </c>
      <c r="S22" s="40">
        <f t="shared" si="10"/>
        <v>1</v>
      </c>
      <c r="T22" s="35">
        <f t="shared" si="11"/>
        <v>106.81006255472906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6" customFormat="1" ht="12.75">
      <c r="A23" s="54" t="s">
        <v>57</v>
      </c>
      <c r="B23" s="41" t="s">
        <v>68</v>
      </c>
      <c r="C23" s="40">
        <v>45</v>
      </c>
      <c r="D23" s="40">
        <f t="shared" si="0"/>
        <v>1000</v>
      </c>
      <c r="E23" s="40">
        <v>3000</v>
      </c>
      <c r="F23" s="42">
        <f t="shared" si="1"/>
        <v>700</v>
      </c>
      <c r="G23" s="43">
        <f t="shared" si="2"/>
        <v>11.823116219667943</v>
      </c>
      <c r="H23" s="43">
        <f t="shared" si="3"/>
        <v>174.24575728477373</v>
      </c>
      <c r="I23" s="40">
        <v>0.87</v>
      </c>
      <c r="J23" s="40">
        <v>2100</v>
      </c>
      <c r="K23" s="40">
        <v>70</v>
      </c>
      <c r="L23" s="40">
        <v>6</v>
      </c>
      <c r="M23" s="40">
        <f t="shared" si="4"/>
        <v>0.8223062381852553</v>
      </c>
      <c r="N23" s="40">
        <f t="shared" si="5"/>
        <v>4.466510571874556</v>
      </c>
      <c r="O23" s="40">
        <f t="shared" si="6"/>
        <v>17.615069934645273</v>
      </c>
      <c r="P23" s="40">
        <f t="shared" si="7"/>
        <v>40.8226269522816</v>
      </c>
      <c r="Q23" s="40">
        <f t="shared" si="8"/>
        <v>3.5510287884726512</v>
      </c>
      <c r="R23" s="40">
        <f t="shared" si="9"/>
        <v>174.24575728477373</v>
      </c>
      <c r="S23" s="40">
        <f t="shared" si="10"/>
        <v>1</v>
      </c>
      <c r="T23" s="35">
        <f t="shared" si="11"/>
        <v>174.24575728477373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6" customFormat="1" ht="12.75">
      <c r="A24" s="55" t="s">
        <v>58</v>
      </c>
      <c r="B24" s="41" t="s">
        <v>69</v>
      </c>
      <c r="C24" s="40">
        <v>23</v>
      </c>
      <c r="D24" s="40">
        <f t="shared" si="0"/>
        <v>1000</v>
      </c>
      <c r="E24" s="40">
        <v>5000</v>
      </c>
      <c r="F24" s="42">
        <f t="shared" si="1"/>
        <v>700</v>
      </c>
      <c r="G24" s="43">
        <f t="shared" si="2"/>
        <v>3.5740740740740744</v>
      </c>
      <c r="H24" s="43">
        <f t="shared" si="3"/>
        <v>342.8971288578201</v>
      </c>
      <c r="I24" s="40">
        <v>0.9</v>
      </c>
      <c r="J24" s="40">
        <v>3500</v>
      </c>
      <c r="K24" s="40">
        <v>100</v>
      </c>
      <c r="L24" s="40">
        <v>20</v>
      </c>
      <c r="M24" s="40">
        <f t="shared" si="4"/>
        <v>0.816062176165803</v>
      </c>
      <c r="N24" s="40">
        <f t="shared" si="5"/>
        <v>2.64170692431562</v>
      </c>
      <c r="O24" s="40">
        <f t="shared" si="6"/>
        <v>11.433675433404566</v>
      </c>
      <c r="P24" s="40">
        <f t="shared" si="7"/>
        <v>48.60500262934365</v>
      </c>
      <c r="Q24" s="40">
        <f t="shared" si="8"/>
        <v>4.227992573881668</v>
      </c>
      <c r="R24" s="40">
        <f t="shared" si="9"/>
        <v>342.8971288578201</v>
      </c>
      <c r="S24" s="40">
        <f t="shared" si="10"/>
        <v>1</v>
      </c>
      <c r="T24" s="35">
        <f t="shared" si="11"/>
        <v>342.8971288578201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6" customFormat="1" ht="12.75">
      <c r="A25" s="55" t="s">
        <v>59</v>
      </c>
      <c r="B25" s="41" t="s">
        <v>70</v>
      </c>
      <c r="C25" s="40">
        <v>23</v>
      </c>
      <c r="D25" s="40">
        <f t="shared" si="0"/>
        <v>1000</v>
      </c>
      <c r="E25" s="40">
        <v>6000</v>
      </c>
      <c r="F25" s="42">
        <f t="shared" si="1"/>
        <v>700</v>
      </c>
      <c r="G25" s="43">
        <f t="shared" si="2"/>
        <v>3.5879629629629632</v>
      </c>
      <c r="H25" s="43">
        <f t="shared" si="3"/>
        <v>341.1871308028749</v>
      </c>
      <c r="I25" s="40">
        <v>0.9</v>
      </c>
      <c r="J25" s="40">
        <v>4200</v>
      </c>
      <c r="K25" s="40">
        <v>100</v>
      </c>
      <c r="L25" s="40">
        <v>20</v>
      </c>
      <c r="M25" s="40">
        <f t="shared" si="4"/>
        <v>0.8129032258064516</v>
      </c>
      <c r="N25" s="40">
        <f t="shared" si="5"/>
        <v>2.651972624798712</v>
      </c>
      <c r="O25" s="40">
        <f t="shared" si="6"/>
        <v>11.479325135101845</v>
      </c>
      <c r="P25" s="40">
        <f t="shared" si="7"/>
        <v>48.54752965490678</v>
      </c>
      <c r="Q25" s="40">
        <f t="shared" si="8"/>
        <v>4.2229931850127675</v>
      </c>
      <c r="R25" s="40">
        <f t="shared" si="9"/>
        <v>341.1871308028749</v>
      </c>
      <c r="S25" s="40">
        <f t="shared" si="10"/>
        <v>1</v>
      </c>
      <c r="T25" s="35">
        <f t="shared" si="11"/>
        <v>341.1871308028749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7" spans="1:32" ht="12.75">
      <c r="A27" s="46" t="s">
        <v>86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ht="12.75">
      <c r="A28" s="44" t="s">
        <v>87</v>
      </c>
    </row>
    <row r="29" ht="12.75">
      <c r="A29" s="44" t="s">
        <v>88</v>
      </c>
    </row>
    <row r="30" ht="12.75">
      <c r="A30" s="44" t="s">
        <v>89</v>
      </c>
    </row>
    <row r="31" ht="12.75">
      <c r="A31" s="44" t="s">
        <v>90</v>
      </c>
    </row>
    <row r="32" ht="12.75">
      <c r="A32" s="44" t="s">
        <v>91</v>
      </c>
    </row>
    <row r="33" ht="12.75">
      <c r="A33" s="44" t="s">
        <v>92</v>
      </c>
    </row>
    <row r="34" ht="12.75">
      <c r="A34" s="44" t="s">
        <v>93</v>
      </c>
    </row>
    <row r="35" ht="12.75">
      <c r="A35" s="45"/>
    </row>
    <row r="36" ht="12.75">
      <c r="A36" s="46" t="s">
        <v>94</v>
      </c>
    </row>
    <row r="37" ht="12.75">
      <c r="A37" s="44" t="s">
        <v>95</v>
      </c>
    </row>
    <row r="38" ht="12.75">
      <c r="A38" s="44" t="s">
        <v>96</v>
      </c>
    </row>
    <row r="39" ht="12.75">
      <c r="A39" s="44" t="s">
        <v>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dandreev</dc:creator>
  <cp:keywords/>
  <dc:description/>
  <cp:lastModifiedBy>dandreev</cp:lastModifiedBy>
  <dcterms:created xsi:type="dcterms:W3CDTF">2006-10-07T07:25:56Z</dcterms:created>
  <dcterms:modified xsi:type="dcterms:W3CDTF">2006-10-07T08:15:08Z</dcterms:modified>
  <cp:category/>
  <cp:version/>
  <cp:contentType/>
  <cp:contentStatus/>
</cp:coreProperties>
</file>